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GorlanovaAV\Desktop\Материалы\Ежемесячная информация\Книжка на 2017 год\В информатизацию_книжка\"/>
    </mc:Choice>
  </mc:AlternateContent>
  <bookViews>
    <workbookView xWindow="0" yWindow="0" windowWidth="28800" windowHeight="12435" tabRatio="896" firstSheet="14" activeTab="18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уров жизни" sheetId="102" state="hidden" r:id="rId5"/>
    <sheet name="Ст.мин. набора прод." sheetId="98" r:id="rId6"/>
    <sheet name="налоги" sheetId="31" state="hidden" r:id="rId7"/>
    <sheet name="на 01.09.17" sheetId="145" state="hidden" r:id="rId8"/>
    <sheet name="стр-ра гор доходов" sheetId="52" state="hidden" r:id="rId9"/>
    <sheet name="бюджет" sheetId="82" state="hidden" r:id="rId10"/>
    <sheet name="исп гор бюдж" sheetId="29" state="hidden" r:id="rId11"/>
    <sheet name="ДКВ " sheetId="214" state="hidden" r:id="rId12"/>
    <sheet name="сеть учреждений" sheetId="296" r:id="rId13"/>
    <sheet name="эк. показ. " sheetId="242" state="hidden" r:id="rId14"/>
    <sheet name="цены на металл" sheetId="95" r:id="rId15"/>
    <sheet name="цены на металл 2" sheetId="96" r:id="rId16"/>
    <sheet name="дин. цен " sheetId="293" r:id="rId17"/>
    <sheet name="индекс потр цен " sheetId="287" r:id="rId18"/>
    <sheet name="Средние цены" sheetId="271" r:id="rId19"/>
  </sheets>
  <externalReferences>
    <externalReference r:id="rId20"/>
    <externalReference r:id="rId21"/>
  </externalReferences>
  <definedNames>
    <definedName name="_xlnm._FilterDatabase" localSheetId="0" hidden="1">диаграмма!$A$29:$C$37</definedName>
    <definedName name="_xlnm.Print_Titles" localSheetId="16">'дин. цен '!$3:$4</definedName>
    <definedName name="_xlnm.Print_Titles" localSheetId="6">налоги!$3:$4</definedName>
    <definedName name="_xlnm.Print_Titles" localSheetId="12">'сеть учреждений'!$3:$4</definedName>
    <definedName name="_xlnm.Print_Titles" localSheetId="4">'уров жизни'!$3:$4</definedName>
    <definedName name="_xlnm.Print_Area" localSheetId="9">бюджет!$A$1:$H$63</definedName>
    <definedName name="_xlnm.Print_Area" localSheetId="1">демогр!$A$1:$H$60</definedName>
    <definedName name="_xlnm.Print_Area" localSheetId="16">'дин. цен '!$A$1:$F$74</definedName>
    <definedName name="_xlnm.Print_Area" localSheetId="11">'ДКВ '!$A$1:$E$43</definedName>
    <definedName name="_xlnm.Print_Area" localSheetId="3">занятость!$A$1:$H$51</definedName>
    <definedName name="_xlnm.Print_Area" localSheetId="17">'индекс потр цен '!$A$1:$P$140</definedName>
    <definedName name="_xlnm.Print_Area" localSheetId="10">'исп гор бюдж'!$A$1:$F$82</definedName>
    <definedName name="_xlnm.Print_Area" localSheetId="7">'на 01.09.17'!$A$1:$S$130</definedName>
    <definedName name="_xlnm.Print_Area" localSheetId="6">налоги!$A$1:$F$32</definedName>
    <definedName name="_xlnm.Print_Area" localSheetId="12">'сеть учреждений'!$A$1:$E$134</definedName>
    <definedName name="_xlnm.Print_Area" localSheetId="18">'Средние цены'!$A$1:$T$54</definedName>
    <definedName name="_xlnm.Print_Area" localSheetId="5">'Ст.мин. набора прод.'!$A$1:$K$148</definedName>
    <definedName name="_xlnm.Print_Area" localSheetId="2">'труд рес '!$A$1:$I$66</definedName>
    <definedName name="_xlnm.Print_Area" localSheetId="4">'уров жизни'!$A$1:$G$51</definedName>
    <definedName name="_xlnm.Print_Area" localSheetId="14">'цены на металл'!$A$1:$O$97</definedName>
    <definedName name="_xlnm.Print_Area" localSheetId="15">'цены на металл 2'!$A$1:$O$76</definedName>
    <definedName name="_xlnm.Print_Area" localSheetId="13">'эк. показ. '!$A$1:$H$36</definedName>
  </definedNames>
  <calcPr calcId="152511"/>
</workbook>
</file>

<file path=xl/calcChain.xml><?xml version="1.0" encoding="utf-8"?>
<calcChain xmlns="http://schemas.openxmlformats.org/spreadsheetml/2006/main">
  <c r="C87" i="98" l="1"/>
  <c r="J87" i="98"/>
  <c r="I87" i="98"/>
  <c r="I86" i="98"/>
  <c r="F87" i="98"/>
  <c r="F86" i="98"/>
  <c r="C86" i="98"/>
  <c r="C85" i="98"/>
  <c r="I83" i="98"/>
  <c r="I84" i="98"/>
  <c r="I85" i="98"/>
  <c r="G87" i="98"/>
  <c r="D87" i="98"/>
  <c r="D17" i="95" l="1"/>
  <c r="D18" i="214"/>
  <c r="F11" i="31"/>
  <c r="F9" i="31"/>
  <c r="F5" i="31"/>
  <c r="D5" i="82"/>
  <c r="P41" i="52"/>
  <c r="P42" i="52"/>
  <c r="P43" i="52"/>
  <c r="P44" i="52"/>
  <c r="P45" i="52"/>
  <c r="P46" i="52"/>
  <c r="P52" i="52"/>
  <c r="P53" i="52"/>
  <c r="P9" i="52"/>
  <c r="P10" i="52"/>
  <c r="P12" i="52"/>
  <c r="P13" i="52"/>
  <c r="P14" i="52"/>
  <c r="P15" i="52"/>
  <c r="P19" i="52"/>
  <c r="P24" i="52"/>
  <c r="N119" i="145"/>
  <c r="N130" i="145"/>
  <c r="O75" i="145"/>
  <c r="O76" i="145"/>
  <c r="O77" i="145"/>
  <c r="O78" i="145"/>
  <c r="O82" i="145"/>
  <c r="O114" i="145"/>
  <c r="Q77" i="145"/>
  <c r="Q79" i="145"/>
  <c r="Q80" i="145"/>
  <c r="Q81" i="145"/>
  <c r="Q83" i="145"/>
  <c r="Q84" i="145"/>
  <c r="E5" i="102"/>
  <c r="F5" i="23"/>
  <c r="H54" i="261"/>
  <c r="D37" i="261"/>
  <c r="H6" i="261"/>
  <c r="G22" i="149" l="1"/>
  <c r="F20" i="149" l="1"/>
  <c r="E22" i="149"/>
  <c r="G38" i="82" l="1"/>
  <c r="G36" i="82"/>
  <c r="G37" i="82"/>
  <c r="D17" i="82"/>
  <c r="D22" i="82"/>
  <c r="E11" i="31"/>
  <c r="D11" i="31"/>
  <c r="D9" i="31"/>
  <c r="C11" i="31"/>
  <c r="C9" i="31"/>
  <c r="G34" i="82" l="1"/>
  <c r="G32" i="82"/>
  <c r="G22" i="82"/>
  <c r="G17" i="82"/>
  <c r="G12" i="82"/>
  <c r="D12" i="82"/>
  <c r="C5" i="31" l="1"/>
  <c r="C12" i="31" s="1"/>
  <c r="E5" i="31"/>
  <c r="P70" i="145" l="1"/>
  <c r="E8" i="52" l="1"/>
  <c r="I104" i="145" l="1"/>
  <c r="I105" i="145"/>
  <c r="I106" i="145"/>
  <c r="I107" i="145"/>
  <c r="I108" i="145"/>
  <c r="I109" i="145"/>
  <c r="I112" i="145"/>
  <c r="I114" i="145"/>
  <c r="I115" i="145"/>
  <c r="I116" i="145"/>
  <c r="I117" i="145"/>
  <c r="I118" i="145"/>
  <c r="I103" i="145"/>
  <c r="I122" i="145"/>
  <c r="I123" i="145"/>
  <c r="I125" i="145"/>
  <c r="I121" i="145"/>
  <c r="I126" i="145"/>
  <c r="D125" i="145"/>
  <c r="D123" i="145"/>
  <c r="D122" i="145"/>
  <c r="D121" i="145"/>
  <c r="D104" i="145"/>
  <c r="D105" i="145"/>
  <c r="D106" i="145"/>
  <c r="D107" i="145"/>
  <c r="D108" i="145"/>
  <c r="D109" i="145"/>
  <c r="D110" i="145"/>
  <c r="D111" i="145"/>
  <c r="D112" i="145"/>
  <c r="D113" i="145"/>
  <c r="D103" i="145"/>
  <c r="D114" i="145"/>
  <c r="D115" i="145"/>
  <c r="D117" i="145"/>
  <c r="D118" i="145"/>
  <c r="D72" i="145"/>
  <c r="D73" i="145"/>
  <c r="D74" i="145"/>
  <c r="D75" i="145"/>
  <c r="D76" i="145"/>
  <c r="D77" i="145"/>
  <c r="D78" i="145"/>
  <c r="D79" i="145"/>
  <c r="D80" i="145"/>
  <c r="D81" i="145"/>
  <c r="D82" i="145"/>
  <c r="D83" i="145"/>
  <c r="D84" i="145"/>
  <c r="D85" i="145"/>
  <c r="D86" i="145"/>
  <c r="D87" i="145"/>
  <c r="D71" i="145"/>
  <c r="H109" i="145" l="1"/>
  <c r="H108" i="145"/>
  <c r="M20" i="52" l="1"/>
  <c r="C8" i="52"/>
  <c r="E61" i="52" l="1"/>
  <c r="E59" i="52"/>
  <c r="E58" i="52"/>
  <c r="E57" i="52"/>
  <c r="E54" i="52"/>
  <c r="E53" i="52"/>
  <c r="E52" i="52"/>
  <c r="E51" i="52"/>
  <c r="E46" i="52"/>
  <c r="E44" i="52"/>
  <c r="E43" i="52"/>
  <c r="E42" i="52"/>
  <c r="E41" i="52"/>
  <c r="H102" i="145"/>
  <c r="E40" i="52"/>
  <c r="E24" i="52"/>
  <c r="E19" i="52"/>
  <c r="E15" i="52"/>
  <c r="E13" i="52"/>
  <c r="E12" i="52"/>
  <c r="E10" i="52"/>
  <c r="E9" i="52"/>
  <c r="E116" i="145"/>
  <c r="G71" i="145"/>
  <c r="E71" i="145"/>
  <c r="C60" i="52"/>
  <c r="C61" i="52"/>
  <c r="C62" i="52"/>
  <c r="C63" i="52"/>
  <c r="C64" i="52"/>
  <c r="C65" i="52"/>
  <c r="C56" i="52"/>
  <c r="C50" i="52"/>
  <c r="C47" i="52"/>
  <c r="C48" i="52"/>
  <c r="C43" i="52"/>
  <c r="C12" i="52"/>
  <c r="C22" i="52"/>
  <c r="H119" i="145"/>
  <c r="F119" i="145"/>
  <c r="E55" i="52" s="1"/>
  <c r="G86" i="145" l="1"/>
  <c r="C23" i="52"/>
  <c r="G81" i="145"/>
  <c r="C18" i="52"/>
  <c r="E76" i="145"/>
  <c r="C13" i="52"/>
  <c r="E72" i="145"/>
  <c r="C9" i="52"/>
  <c r="E104" i="145"/>
  <c r="C41" i="52"/>
  <c r="E115" i="145"/>
  <c r="C52" i="52"/>
  <c r="E121" i="145"/>
  <c r="C57" i="52"/>
  <c r="G80" i="145"/>
  <c r="C17" i="52"/>
  <c r="E107" i="145"/>
  <c r="C44" i="52"/>
  <c r="E117" i="145"/>
  <c r="C53" i="52"/>
  <c r="E14" i="52"/>
  <c r="E45" i="52"/>
  <c r="G84" i="145"/>
  <c r="C21" i="52"/>
  <c r="G79" i="145"/>
  <c r="C16" i="52"/>
  <c r="G74" i="145"/>
  <c r="C11" i="52"/>
  <c r="G109" i="145"/>
  <c r="C46" i="52"/>
  <c r="E114" i="145"/>
  <c r="C51" i="52"/>
  <c r="E118" i="145"/>
  <c r="C54" i="52"/>
  <c r="E123" i="145"/>
  <c r="C59" i="52"/>
  <c r="E75" i="145"/>
  <c r="E87" i="145"/>
  <c r="C24" i="52"/>
  <c r="E82" i="145"/>
  <c r="C19" i="52"/>
  <c r="E78" i="145"/>
  <c r="C15" i="52"/>
  <c r="E73" i="145"/>
  <c r="C10" i="52"/>
  <c r="E105" i="145"/>
  <c r="C42" i="52"/>
  <c r="G112" i="145"/>
  <c r="C49" i="52"/>
  <c r="E122" i="145"/>
  <c r="C58" i="52"/>
  <c r="G83" i="145"/>
  <c r="C20" i="52"/>
  <c r="G72" i="145"/>
  <c r="D119" i="145"/>
  <c r="H70" i="145"/>
  <c r="H69" i="145" s="1"/>
  <c r="H130" i="145" s="1"/>
  <c r="F70" i="145"/>
  <c r="E7" i="52" s="1"/>
  <c r="F102" i="145"/>
  <c r="E39" i="52" s="1"/>
  <c r="G73" i="145"/>
  <c r="E109" i="145"/>
  <c r="G77" i="145"/>
  <c r="D102" i="145" l="1"/>
  <c r="E102" i="145" s="1"/>
  <c r="G108" i="145"/>
  <c r="C45" i="52"/>
  <c r="E119" i="145"/>
  <c r="C55" i="52"/>
  <c r="E77" i="145"/>
  <c r="C14" i="52"/>
  <c r="E108" i="145"/>
  <c r="E103" i="145"/>
  <c r="C40" i="52"/>
  <c r="F69" i="145"/>
  <c r="E6" i="52" s="1"/>
  <c r="C39" i="52" l="1"/>
  <c r="G102" i="145"/>
  <c r="D69" i="145"/>
  <c r="F130" i="145"/>
  <c r="E67" i="52" s="1"/>
  <c r="D70" i="145"/>
  <c r="C7" i="52" s="1"/>
  <c r="G69" i="145" l="1"/>
  <c r="C6" i="52"/>
  <c r="E69" i="145"/>
  <c r="D130" i="145"/>
  <c r="C67" i="52" s="1"/>
  <c r="E70" i="145"/>
  <c r="G70" i="145"/>
  <c r="F5" i="149"/>
  <c r="G130" i="145" l="1"/>
  <c r="E130" i="145"/>
  <c r="R83" i="145"/>
  <c r="R77" i="145"/>
  <c r="P77" i="145"/>
  <c r="M14" i="52" s="1"/>
  <c r="P103" i="145" l="1"/>
  <c r="P108" i="145"/>
  <c r="M45" i="52" s="1"/>
  <c r="G54" i="261"/>
  <c r="G58" i="261"/>
  <c r="D58" i="261"/>
  <c r="D54" i="261"/>
  <c r="F54" i="261"/>
  <c r="K40" i="52" l="1"/>
  <c r="M40" i="52"/>
  <c r="E10" i="102"/>
  <c r="E9" i="102"/>
  <c r="E6" i="293"/>
  <c r="K108" i="145" l="1"/>
  <c r="I45" i="52" s="1"/>
  <c r="K103" i="145"/>
  <c r="I40" i="52" s="1"/>
  <c r="K77" i="145"/>
  <c r="I14" i="52" s="1"/>
  <c r="M7" i="52"/>
  <c r="I10" i="261" l="1"/>
  <c r="H10" i="261"/>
  <c r="D17" i="29" l="1"/>
  <c r="C12" i="82"/>
  <c r="H42" i="82"/>
  <c r="D7" i="82"/>
  <c r="D8" i="82"/>
  <c r="M109" i="145"/>
  <c r="M108" i="145" s="1"/>
  <c r="D86" i="98" l="1"/>
  <c r="G86" i="98"/>
  <c r="J86" i="98"/>
  <c r="O23" i="52" l="1"/>
  <c r="J66" i="52"/>
  <c r="I57" i="52"/>
  <c r="I58" i="52"/>
  <c r="I59" i="52"/>
  <c r="I61" i="52"/>
  <c r="I62" i="52"/>
  <c r="I54" i="52"/>
  <c r="I53" i="52"/>
  <c r="I41" i="52"/>
  <c r="I42" i="52"/>
  <c r="I43" i="52"/>
  <c r="I44" i="52"/>
  <c r="I46" i="52"/>
  <c r="I51" i="52"/>
  <c r="I52" i="52"/>
  <c r="I9" i="52"/>
  <c r="I10" i="52"/>
  <c r="I12" i="52"/>
  <c r="I13" i="52"/>
  <c r="I15" i="52"/>
  <c r="I19" i="52"/>
  <c r="I24" i="52"/>
  <c r="I8" i="52"/>
  <c r="M83" i="145" l="1"/>
  <c r="G62" i="52"/>
  <c r="J62" i="52" s="1"/>
  <c r="G61" i="52"/>
  <c r="M119" i="145"/>
  <c r="K119" i="145"/>
  <c r="I55" i="52" s="1"/>
  <c r="I101" i="145"/>
  <c r="I100" i="145"/>
  <c r="I99" i="145"/>
  <c r="I98" i="145"/>
  <c r="I97" i="145"/>
  <c r="I96" i="145"/>
  <c r="I95" i="145"/>
  <c r="I94" i="145"/>
  <c r="I93" i="145"/>
  <c r="L93" i="145" s="1"/>
  <c r="I92" i="145"/>
  <c r="I91" i="145"/>
  <c r="I90" i="145"/>
  <c r="I89" i="145"/>
  <c r="M88" i="145"/>
  <c r="I88" i="145" s="1"/>
  <c r="L88" i="145" s="1"/>
  <c r="I87" i="145"/>
  <c r="I86" i="145"/>
  <c r="I84" i="145"/>
  <c r="I83" i="145"/>
  <c r="I82" i="145"/>
  <c r="I81" i="145"/>
  <c r="G18" i="52" s="1"/>
  <c r="I80" i="145"/>
  <c r="I79" i="145"/>
  <c r="I78" i="145"/>
  <c r="M77" i="145"/>
  <c r="I77" i="145"/>
  <c r="I76" i="145"/>
  <c r="I75" i="145"/>
  <c r="I74" i="145"/>
  <c r="I73" i="145"/>
  <c r="I72" i="145"/>
  <c r="I71" i="145"/>
  <c r="K70" i="145"/>
  <c r="I7" i="52" s="1"/>
  <c r="J77" i="145" l="1"/>
  <c r="G14" i="52"/>
  <c r="L83" i="145"/>
  <c r="G20" i="52"/>
  <c r="L74" i="145"/>
  <c r="G11" i="52"/>
  <c r="L84" i="145"/>
  <c r="G21" i="52"/>
  <c r="J107" i="145"/>
  <c r="G44" i="52"/>
  <c r="J44" i="52" s="1"/>
  <c r="L71" i="145"/>
  <c r="G8" i="52"/>
  <c r="J8" i="52" s="1"/>
  <c r="J75" i="145"/>
  <c r="G12" i="52"/>
  <c r="J12" i="52" s="1"/>
  <c r="J78" i="145"/>
  <c r="G15" i="52"/>
  <c r="L81" i="145"/>
  <c r="L86" i="145"/>
  <c r="G23" i="52"/>
  <c r="L112" i="145"/>
  <c r="G49" i="52"/>
  <c r="J117" i="145"/>
  <c r="G53" i="52"/>
  <c r="J53" i="52" s="1"/>
  <c r="J121" i="145"/>
  <c r="G57" i="52"/>
  <c r="L72" i="145"/>
  <c r="G9" i="52"/>
  <c r="J9" i="52" s="1"/>
  <c r="J76" i="145"/>
  <c r="G13" i="52"/>
  <c r="J13" i="52" s="1"/>
  <c r="L79" i="145"/>
  <c r="G16" i="52"/>
  <c r="J82" i="145"/>
  <c r="G19" i="52"/>
  <c r="J19" i="52" s="1"/>
  <c r="J105" i="145"/>
  <c r="G42" i="52"/>
  <c r="J42" i="52" s="1"/>
  <c r="J114" i="145"/>
  <c r="G51" i="52"/>
  <c r="J51" i="52" s="1"/>
  <c r="J118" i="145"/>
  <c r="G54" i="52"/>
  <c r="J54" i="52" s="1"/>
  <c r="J122" i="145"/>
  <c r="G58" i="52"/>
  <c r="J58" i="52" s="1"/>
  <c r="J73" i="145"/>
  <c r="G10" i="52"/>
  <c r="J10" i="52" s="1"/>
  <c r="L80" i="145"/>
  <c r="G17" i="52"/>
  <c r="J106" i="145"/>
  <c r="G43" i="52"/>
  <c r="J43" i="52" s="1"/>
  <c r="J115" i="145"/>
  <c r="G52" i="52"/>
  <c r="J52" i="52" s="1"/>
  <c r="I119" i="145"/>
  <c r="G55" i="52" s="1"/>
  <c r="J123" i="145"/>
  <c r="G59" i="52"/>
  <c r="J59" i="52" s="1"/>
  <c r="J87" i="145"/>
  <c r="G24" i="52"/>
  <c r="J24" i="52" s="1"/>
  <c r="J104" i="145"/>
  <c r="G41" i="52"/>
  <c r="L109" i="145"/>
  <c r="G46" i="52"/>
  <c r="L73" i="145"/>
  <c r="L77" i="145"/>
  <c r="M70" i="145"/>
  <c r="G45" i="52"/>
  <c r="L119" i="145"/>
  <c r="J119" i="145"/>
  <c r="J72" i="145"/>
  <c r="M102" i="145"/>
  <c r="J109" i="145"/>
  <c r="J71" i="145"/>
  <c r="K102" i="145"/>
  <c r="K69" i="145" l="1"/>
  <c r="I6" i="52" s="1"/>
  <c r="I39" i="52"/>
  <c r="M69" i="145"/>
  <c r="I69" i="145" s="1"/>
  <c r="J55" i="52"/>
  <c r="J57" i="52"/>
  <c r="J15" i="52"/>
  <c r="J14" i="52"/>
  <c r="I70" i="145"/>
  <c r="J46" i="52"/>
  <c r="J41" i="52"/>
  <c r="J108" i="145"/>
  <c r="L108" i="145"/>
  <c r="J70" i="145" l="1"/>
  <c r="G7" i="52"/>
  <c r="J7" i="52" s="1"/>
  <c r="L70" i="145"/>
  <c r="J69" i="145"/>
  <c r="G6" i="52"/>
  <c r="J103" i="145"/>
  <c r="G40" i="52"/>
  <c r="J40" i="52" s="1"/>
  <c r="L69" i="145"/>
  <c r="M130" i="145"/>
  <c r="J45" i="52"/>
  <c r="I102" i="145"/>
  <c r="G39" i="52" s="1"/>
  <c r="K130" i="145"/>
  <c r="I67" i="52" s="1"/>
  <c r="J39" i="52" l="1"/>
  <c r="L102" i="145"/>
  <c r="J102" i="145"/>
  <c r="I130" i="145"/>
  <c r="G67" i="52" s="1"/>
  <c r="L130" i="145" l="1"/>
  <c r="J130" i="145"/>
  <c r="H6" i="52"/>
  <c r="J6" i="52"/>
  <c r="H32" i="52" l="1"/>
  <c r="H51" i="52"/>
  <c r="H15" i="52"/>
  <c r="H7" i="52"/>
  <c r="H57" i="52"/>
  <c r="H13" i="52"/>
  <c r="H55" i="52"/>
  <c r="H19" i="52"/>
  <c r="H33" i="52"/>
  <c r="H29" i="52"/>
  <c r="H58" i="52"/>
  <c r="H38" i="52"/>
  <c r="H21" i="52"/>
  <c r="H59" i="52"/>
  <c r="H39" i="52"/>
  <c r="H23" i="52"/>
  <c r="H25" i="52"/>
  <c r="H11" i="52"/>
  <c r="H8" i="52"/>
  <c r="H62" i="52"/>
  <c r="H41" i="52"/>
  <c r="H44" i="52"/>
  <c r="H10" i="52"/>
  <c r="H16" i="52"/>
  <c r="H20" i="52"/>
  <c r="H53" i="52"/>
  <c r="H34" i="52"/>
  <c r="H17" i="52"/>
  <c r="H54" i="52"/>
  <c r="H35" i="52"/>
  <c r="H18" i="52"/>
  <c r="H36" i="52"/>
  <c r="H46" i="52"/>
  <c r="H49" i="52"/>
  <c r="H14" i="52"/>
  <c r="H12" i="52"/>
  <c r="H24" i="52"/>
  <c r="J67" i="52"/>
  <c r="H28" i="52"/>
  <c r="H52" i="52"/>
  <c r="H37" i="52"/>
  <c r="H67" i="52"/>
  <c r="H42" i="52"/>
  <c r="H26" i="52"/>
  <c r="H43" i="52"/>
  <c r="H27" i="52"/>
  <c r="H9" i="52"/>
  <c r="H40" i="52"/>
  <c r="H66" i="52"/>
  <c r="H45" i="52"/>
  <c r="H30" i="52"/>
  <c r="H31" i="52"/>
  <c r="D5" i="31"/>
  <c r="D12" i="31" s="1"/>
  <c r="E23" i="26" s="1"/>
  <c r="H11" i="261"/>
  <c r="H12" i="261"/>
  <c r="D10" i="31" l="1"/>
  <c r="E22" i="26" s="1"/>
  <c r="E24" i="26" s="1"/>
  <c r="F17" i="82"/>
  <c r="R109" i="145" l="1"/>
  <c r="R108" i="145" s="1"/>
  <c r="R102" i="145" l="1"/>
  <c r="C23" i="29"/>
  <c r="C27" i="29"/>
  <c r="D39" i="82"/>
  <c r="C15" i="29" l="1"/>
  <c r="E5" i="296" l="1"/>
  <c r="E11" i="296"/>
  <c r="E46" i="296"/>
  <c r="D117" i="296"/>
  <c r="C117" i="296"/>
  <c r="D106" i="296"/>
  <c r="D103" i="296"/>
  <c r="D93" i="296" s="1"/>
  <c r="C103" i="296"/>
  <c r="D94" i="296"/>
  <c r="D90" i="296"/>
  <c r="D65" i="296" s="1"/>
  <c r="C90" i="296"/>
  <c r="C85" i="296"/>
  <c r="D58" i="296"/>
  <c r="C58" i="296"/>
  <c r="D54" i="296"/>
  <c r="C54" i="296"/>
  <c r="D50" i="296"/>
  <c r="C50" i="296"/>
  <c r="D47" i="296"/>
  <c r="D46" i="296" s="1"/>
  <c r="D7" i="296" s="1"/>
  <c r="C47" i="296"/>
  <c r="C46" i="296" s="1"/>
  <c r="C7" i="296" s="1"/>
  <c r="D42" i="296"/>
  <c r="C42" i="296"/>
  <c r="C36" i="296"/>
  <c r="D30" i="296"/>
  <c r="D15" i="296"/>
  <c r="D11" i="296" s="1"/>
  <c r="C15" i="296"/>
  <c r="C11" i="296" s="1"/>
  <c r="D9" i="296"/>
  <c r="C9" i="296"/>
  <c r="D6" i="296"/>
  <c r="C6" i="296"/>
  <c r="C8" i="296" l="1"/>
  <c r="C5" i="296" s="1"/>
  <c r="D8" i="296"/>
  <c r="D5" i="296" s="1"/>
  <c r="F69" i="293"/>
  <c r="D69" i="293"/>
  <c r="E8" i="242" l="1"/>
  <c r="E11" i="242" l="1"/>
  <c r="H8" i="242"/>
  <c r="G37" i="261" l="1"/>
  <c r="E16" i="102"/>
  <c r="H37" i="261" l="1"/>
  <c r="I37" i="261"/>
  <c r="E13" i="102"/>
  <c r="E12" i="149" l="1"/>
  <c r="F8" i="149" l="1"/>
  <c r="E67" i="293" l="1"/>
  <c r="E48" i="293"/>
  <c r="E7" i="293" l="1"/>
  <c r="E8" i="293"/>
  <c r="E9" i="293"/>
  <c r="E10" i="293"/>
  <c r="E11" i="293"/>
  <c r="E12" i="293"/>
  <c r="E13" i="293"/>
  <c r="E14" i="293"/>
  <c r="E15" i="293"/>
  <c r="E16" i="293"/>
  <c r="E17" i="293"/>
  <c r="E18" i="293"/>
  <c r="E19" i="293"/>
  <c r="E20" i="293"/>
  <c r="E21" i="293"/>
  <c r="E22" i="293"/>
  <c r="E23" i="293"/>
  <c r="E24" i="293"/>
  <c r="E25" i="293"/>
  <c r="E26" i="293"/>
  <c r="E27" i="293"/>
  <c r="E28" i="293"/>
  <c r="E29" i="293"/>
  <c r="E30" i="293"/>
  <c r="E31" i="293"/>
  <c r="E32" i="293"/>
  <c r="E33" i="293"/>
  <c r="E34" i="293"/>
  <c r="E36" i="293"/>
  <c r="E37" i="293"/>
  <c r="E38" i="293"/>
  <c r="E39" i="293"/>
  <c r="E40" i="293"/>
  <c r="E41" i="293"/>
  <c r="E42" i="293"/>
  <c r="E43" i="293"/>
  <c r="E44" i="293"/>
  <c r="E45" i="293"/>
  <c r="E46" i="293"/>
  <c r="E47" i="293"/>
  <c r="E49" i="293"/>
  <c r="E50" i="293"/>
  <c r="E51" i="293"/>
  <c r="E52" i="293"/>
  <c r="E53" i="293"/>
  <c r="E55" i="293"/>
  <c r="E56" i="293"/>
  <c r="E57" i="293"/>
  <c r="E58" i="293"/>
  <c r="E60" i="293"/>
  <c r="E61" i="293"/>
  <c r="E62" i="293"/>
  <c r="E63" i="293"/>
  <c r="E64" i="293"/>
  <c r="E68" i="293"/>
  <c r="E69" i="293"/>
  <c r="E70" i="293"/>
  <c r="J85" i="98" l="1"/>
  <c r="G85" i="98"/>
  <c r="F85" i="98"/>
  <c r="D85" i="98"/>
  <c r="D28" i="242" l="1"/>
  <c r="D27" i="242"/>
  <c r="D26" i="242"/>
  <c r="H5" i="242"/>
  <c r="C22" i="149" l="1"/>
  <c r="B4" i="26"/>
  <c r="E14" i="102" l="1"/>
  <c r="G5" i="242" l="1"/>
  <c r="E5" i="242"/>
  <c r="F7" i="31" l="1"/>
  <c r="D18" i="82" l="1"/>
  <c r="D13" i="82" l="1"/>
  <c r="M61" i="52" l="1"/>
  <c r="G35" i="82" s="1"/>
  <c r="M59" i="52"/>
  <c r="G33" i="82" s="1"/>
  <c r="M58" i="52"/>
  <c r="G30" i="82" s="1"/>
  <c r="M57" i="52"/>
  <c r="M54" i="52"/>
  <c r="G27" i="82" s="1"/>
  <c r="M53" i="52"/>
  <c r="G26" i="82" s="1"/>
  <c r="M52" i="52"/>
  <c r="M51" i="52"/>
  <c r="G24" i="82" s="1"/>
  <c r="M46" i="52"/>
  <c r="G23" i="82" s="1"/>
  <c r="M44" i="52"/>
  <c r="G21" i="82" s="1"/>
  <c r="M43" i="52"/>
  <c r="M42" i="52"/>
  <c r="G19" i="82" s="1"/>
  <c r="M41" i="52"/>
  <c r="G18" i="82" s="1"/>
  <c r="M24" i="52"/>
  <c r="G15" i="82" s="1"/>
  <c r="M19" i="52"/>
  <c r="M15" i="52"/>
  <c r="M13" i="52"/>
  <c r="M12" i="52"/>
  <c r="M10" i="52"/>
  <c r="M9" i="52"/>
  <c r="G8" i="82" s="1"/>
  <c r="M8" i="52"/>
  <c r="P8" i="52" s="1"/>
  <c r="G31" i="82" l="1"/>
  <c r="P57" i="52"/>
  <c r="G9" i="82"/>
  <c r="G25" i="82"/>
  <c r="G7" i="82"/>
  <c r="G20" i="82"/>
  <c r="G10" i="82"/>
  <c r="G11" i="82"/>
  <c r="G13" i="82"/>
  <c r="G14" i="82"/>
  <c r="N106" i="145"/>
  <c r="K43" i="52" s="1"/>
  <c r="O43" i="52" s="1"/>
  <c r="N76" i="145"/>
  <c r="K13" i="52" s="1"/>
  <c r="J84" i="98"/>
  <c r="J83" i="98"/>
  <c r="G83" i="98"/>
  <c r="G84" i="98"/>
  <c r="C84" i="98"/>
  <c r="D84" i="98"/>
  <c r="F84" i="98"/>
  <c r="D83" i="98"/>
  <c r="C83" i="98"/>
  <c r="O106" i="145" l="1"/>
  <c r="BD23" i="26"/>
  <c r="G12" i="242" l="1"/>
  <c r="H12" i="242"/>
  <c r="I9" i="261" l="1"/>
  <c r="H9" i="261"/>
  <c r="E6" i="214" l="1"/>
  <c r="D15" i="214"/>
  <c r="D82" i="98" l="1"/>
  <c r="C82" i="98"/>
  <c r="C81" i="98"/>
  <c r="G8" i="242"/>
  <c r="G9" i="242"/>
  <c r="P54" i="52" l="1"/>
  <c r="B20" i="26"/>
  <c r="E40" i="82"/>
  <c r="N83" i="145" l="1"/>
  <c r="K20" i="52" s="1"/>
  <c r="J82" i="98"/>
  <c r="I82" i="98"/>
  <c r="G82" i="98"/>
  <c r="F83" i="98"/>
  <c r="F82" i="98"/>
  <c r="I54" i="261"/>
  <c r="F21" i="149"/>
  <c r="D12" i="149" l="1"/>
  <c r="F12" i="149"/>
  <c r="G12" i="149"/>
  <c r="F10" i="149"/>
  <c r="H10" i="242" l="1"/>
  <c r="E9" i="242"/>
  <c r="H15" i="242" l="1"/>
  <c r="H16" i="242"/>
  <c r="G15" i="242"/>
  <c r="G16" i="242"/>
  <c r="G10" i="242"/>
  <c r="E10" i="242"/>
  <c r="E12" i="242"/>
  <c r="E15" i="242"/>
  <c r="E16" i="242"/>
  <c r="I38" i="261" l="1"/>
  <c r="D22" i="149" l="1"/>
  <c r="F39" i="82" l="1"/>
  <c r="C28" i="82"/>
  <c r="O13" i="52"/>
  <c r="P119" i="145"/>
  <c r="M55" i="52" s="1"/>
  <c r="H58" i="261" l="1"/>
  <c r="H56" i="261"/>
  <c r="H55" i="261"/>
  <c r="F25" i="149"/>
  <c r="F24" i="149"/>
  <c r="E44" i="82" l="1"/>
  <c r="E45" i="82"/>
  <c r="E46" i="82"/>
  <c r="E47" i="82"/>
  <c r="E41" i="82"/>
  <c r="E42" i="82"/>
  <c r="E43" i="82"/>
  <c r="F58" i="261" l="1"/>
  <c r="C15" i="214" l="1"/>
  <c r="C18" i="214" s="1"/>
  <c r="E5" i="214"/>
  <c r="D38" i="82" l="1"/>
  <c r="D37" i="82"/>
  <c r="D36" i="82"/>
  <c r="D35" i="82"/>
  <c r="D34" i="82"/>
  <c r="D33" i="82"/>
  <c r="D32" i="82"/>
  <c r="E32" i="82" s="1"/>
  <c r="D31" i="82"/>
  <c r="E31" i="82" s="1"/>
  <c r="D30" i="82"/>
  <c r="D25" i="82"/>
  <c r="D26" i="82"/>
  <c r="D27" i="82"/>
  <c r="D24" i="82"/>
  <c r="D23" i="82"/>
  <c r="D19" i="82"/>
  <c r="D20" i="82"/>
  <c r="E20" i="82" s="1"/>
  <c r="D21" i="82"/>
  <c r="D15" i="82"/>
  <c r="D14" i="82"/>
  <c r="D11" i="82"/>
  <c r="D10" i="82"/>
  <c r="E8" i="82"/>
  <c r="D9" i="82"/>
  <c r="P58" i="52" l="1"/>
  <c r="P59" i="52"/>
  <c r="O20" i="52"/>
  <c r="N125" i="145"/>
  <c r="K61" i="52" s="1"/>
  <c r="N121" i="145"/>
  <c r="K57" i="52" s="1"/>
  <c r="O57" i="52" s="1"/>
  <c r="N122" i="145"/>
  <c r="K58" i="52" s="1"/>
  <c r="O58" i="52" s="1"/>
  <c r="N123" i="145"/>
  <c r="K59" i="52" s="1"/>
  <c r="O59" i="52" s="1"/>
  <c r="D81" i="98" l="1"/>
  <c r="C80" i="98"/>
  <c r="J81" i="98" l="1"/>
  <c r="I81" i="98"/>
  <c r="G81" i="98"/>
  <c r="G80" i="98"/>
  <c r="F81" i="98"/>
  <c r="F80" i="98"/>
  <c r="R119" i="145" l="1"/>
  <c r="N71" i="145"/>
  <c r="Q71" i="145" l="1"/>
  <c r="K8" i="52"/>
  <c r="O8" i="52" s="1"/>
  <c r="H40" i="261" l="1"/>
  <c r="F37" i="261"/>
  <c r="I6" i="261" l="1"/>
  <c r="I11" i="261" l="1"/>
  <c r="I12" i="261"/>
  <c r="I13" i="261"/>
  <c r="I14" i="261"/>
  <c r="I15" i="261"/>
  <c r="I16" i="261"/>
  <c r="I17" i="261"/>
  <c r="I18" i="261"/>
  <c r="I19" i="261"/>
  <c r="I20" i="261"/>
  <c r="I21" i="261"/>
  <c r="I22" i="261"/>
  <c r="I23" i="261"/>
  <c r="I24" i="261"/>
  <c r="I25" i="261"/>
  <c r="H25" i="261"/>
  <c r="H24" i="261"/>
  <c r="H23" i="261"/>
  <c r="H22" i="261"/>
  <c r="H21" i="261"/>
  <c r="H20" i="261"/>
  <c r="H19" i="261"/>
  <c r="H18" i="261"/>
  <c r="H17" i="261"/>
  <c r="H16" i="261"/>
  <c r="H15" i="261"/>
  <c r="H14" i="261"/>
  <c r="H13" i="261"/>
  <c r="BB21" i="26" l="1"/>
  <c r="BC21" i="26" s="1"/>
  <c r="H47" i="82" l="1"/>
  <c r="H41" i="82"/>
  <c r="H43" i="82"/>
  <c r="H44" i="82"/>
  <c r="H45" i="82"/>
  <c r="H46" i="82"/>
  <c r="H49" i="82"/>
  <c r="H50" i="82"/>
  <c r="C5" i="29"/>
  <c r="D5" i="29"/>
  <c r="G39" i="82"/>
  <c r="E60" i="82" s="1"/>
  <c r="E49" i="82"/>
  <c r="E50" i="82"/>
  <c r="C60" i="82"/>
  <c r="C39" i="82"/>
  <c r="C17" i="82"/>
  <c r="C22" i="82"/>
  <c r="G60" i="82" l="1"/>
  <c r="C6" i="82"/>
  <c r="C5" i="82" s="1"/>
  <c r="H39" i="82"/>
  <c r="E39" i="82"/>
  <c r="O122" i="145" l="1"/>
  <c r="D8" i="52" l="1"/>
  <c r="D9" i="52" l="1"/>
  <c r="D6" i="52"/>
  <c r="D49" i="52"/>
  <c r="D24" i="52"/>
  <c r="D67" i="52"/>
  <c r="D23" i="52"/>
  <c r="D13" i="52"/>
  <c r="D12" i="52"/>
  <c r="D18" i="52"/>
  <c r="D80" i="98"/>
  <c r="D78" i="98"/>
  <c r="C78" i="98"/>
  <c r="F6" i="23" l="1"/>
  <c r="I43" i="261" l="1"/>
  <c r="I42" i="261"/>
  <c r="I41" i="261"/>
  <c r="I40" i="261"/>
  <c r="H41" i="261"/>
  <c r="H42" i="261"/>
  <c r="H43" i="261"/>
  <c r="H38" i="261"/>
  <c r="H60" i="261" l="1"/>
  <c r="F22" i="149" l="1"/>
  <c r="F28" i="82" l="1"/>
  <c r="H8" i="261" l="1"/>
  <c r="H26" i="261"/>
  <c r="I55" i="261"/>
  <c r="I56" i="261"/>
  <c r="I58" i="261"/>
  <c r="I59" i="261"/>
  <c r="I60" i="261"/>
  <c r="H59" i="261"/>
  <c r="F7" i="23" l="1"/>
  <c r="BB22" i="26" l="1"/>
  <c r="BB23" i="26" l="1"/>
  <c r="BC22" i="26"/>
  <c r="BC23" i="26" s="1"/>
  <c r="F8" i="23"/>
  <c r="BA23" i="26" l="1"/>
  <c r="G14" i="242" l="1"/>
  <c r="G17" i="242"/>
  <c r="G18" i="242"/>
  <c r="G19" i="242"/>
  <c r="E8" i="29" l="1"/>
  <c r="H16" i="82" l="1"/>
  <c r="E16" i="82"/>
  <c r="G13" i="242" l="1"/>
  <c r="G11" i="242"/>
  <c r="AZ23" i="26" l="1"/>
  <c r="F9" i="23" l="1"/>
  <c r="I8" i="261" l="1"/>
  <c r="I26" i="261"/>
  <c r="P40" i="52" l="1"/>
  <c r="O38" i="52"/>
  <c r="O37" i="52"/>
  <c r="O36" i="52"/>
  <c r="O35" i="52"/>
  <c r="O34" i="52"/>
  <c r="O33" i="52"/>
  <c r="O32" i="52"/>
  <c r="O31" i="52"/>
  <c r="O30" i="52"/>
  <c r="O29" i="52"/>
  <c r="O28" i="52"/>
  <c r="O27" i="52"/>
  <c r="O26" i="52"/>
  <c r="O25" i="52"/>
  <c r="O123" i="145"/>
  <c r="O121" i="145"/>
  <c r="N118" i="145"/>
  <c r="N117" i="145"/>
  <c r="N116" i="145"/>
  <c r="N115" i="145"/>
  <c r="N114" i="145"/>
  <c r="N112" i="145"/>
  <c r="P102" i="145"/>
  <c r="N107" i="145"/>
  <c r="N105" i="145"/>
  <c r="K42" i="52" s="1"/>
  <c r="O42" i="52" s="1"/>
  <c r="N101" i="145"/>
  <c r="N100" i="145"/>
  <c r="N99" i="145"/>
  <c r="N98" i="145"/>
  <c r="N97" i="145"/>
  <c r="N96" i="145"/>
  <c r="N95" i="145"/>
  <c r="N94" i="145"/>
  <c r="N93" i="145"/>
  <c r="Q93" i="145" s="1"/>
  <c r="N92" i="145"/>
  <c r="N91" i="145"/>
  <c r="N90" i="145"/>
  <c r="N89" i="145"/>
  <c r="R88" i="145"/>
  <c r="N87" i="145"/>
  <c r="N84" i="145"/>
  <c r="N82" i="145"/>
  <c r="N81" i="145"/>
  <c r="N80" i="145"/>
  <c r="N79" i="145"/>
  <c r="N78" i="145"/>
  <c r="N74" i="145"/>
  <c r="N73" i="145"/>
  <c r="K10" i="52" s="1"/>
  <c r="O10" i="52" s="1"/>
  <c r="N72" i="145"/>
  <c r="F20" i="26"/>
  <c r="D20" i="26"/>
  <c r="C20" i="26"/>
  <c r="P69" i="145" l="1"/>
  <c r="M6" i="52" s="1"/>
  <c r="P6" i="52" s="1"/>
  <c r="M39" i="52"/>
  <c r="Q112" i="145"/>
  <c r="K49" i="52"/>
  <c r="O49" i="52" s="1"/>
  <c r="R70" i="145"/>
  <c r="K21" i="52"/>
  <c r="O21" i="52" s="1"/>
  <c r="K18" i="52"/>
  <c r="O18" i="52" s="1"/>
  <c r="K17" i="52"/>
  <c r="O17" i="52" s="1"/>
  <c r="K16" i="52"/>
  <c r="O16" i="52" s="1"/>
  <c r="Q74" i="145"/>
  <c r="K11" i="52"/>
  <c r="O11" i="52" s="1"/>
  <c r="O118" i="145"/>
  <c r="K54" i="52"/>
  <c r="O54" i="52" s="1"/>
  <c r="O117" i="145"/>
  <c r="K53" i="52"/>
  <c r="O53" i="52" s="1"/>
  <c r="O115" i="145"/>
  <c r="K52" i="52"/>
  <c r="O52" i="52" s="1"/>
  <c r="K51" i="52"/>
  <c r="O107" i="145"/>
  <c r="K44" i="52"/>
  <c r="O44" i="52" s="1"/>
  <c r="N102" i="145"/>
  <c r="K39" i="52" s="1"/>
  <c r="O87" i="145"/>
  <c r="K24" i="52"/>
  <c r="O24" i="52" s="1"/>
  <c r="K19" i="52"/>
  <c r="O19" i="52" s="1"/>
  <c r="K15" i="52"/>
  <c r="O72" i="145"/>
  <c r="K9" i="52"/>
  <c r="Q73" i="145"/>
  <c r="O73" i="145"/>
  <c r="N88" i="145"/>
  <c r="Q88" i="145" s="1"/>
  <c r="P7" i="52"/>
  <c r="N108" i="145"/>
  <c r="N77" i="145"/>
  <c r="O71" i="145"/>
  <c r="N75" i="145"/>
  <c r="O105" i="145"/>
  <c r="K55" i="52"/>
  <c r="O55" i="52" s="1"/>
  <c r="P39" i="52"/>
  <c r="P55" i="52"/>
  <c r="N104" i="145"/>
  <c r="Q72" i="145"/>
  <c r="N109" i="145"/>
  <c r="K46" i="52" s="1"/>
  <c r="E15" i="102"/>
  <c r="E17" i="102"/>
  <c r="K14" i="52" l="1"/>
  <c r="Q108" i="145"/>
  <c r="K45" i="52"/>
  <c r="O45" i="52" s="1"/>
  <c r="N70" i="145"/>
  <c r="R69" i="145"/>
  <c r="O14" i="52"/>
  <c r="O46" i="52"/>
  <c r="O104" i="145"/>
  <c r="K41" i="52"/>
  <c r="O15" i="52"/>
  <c r="K12" i="52"/>
  <c r="O12" i="52" s="1"/>
  <c r="O9" i="52"/>
  <c r="Q119" i="145"/>
  <c r="O109" i="145"/>
  <c r="Q109" i="145"/>
  <c r="P130" i="145"/>
  <c r="M67" i="52" s="1"/>
  <c r="O119" i="145"/>
  <c r="O108" i="145"/>
  <c r="D39" i="52"/>
  <c r="Q102" i="145"/>
  <c r="N103" i="145"/>
  <c r="O103" i="145" s="1"/>
  <c r="O70" i="145" l="1"/>
  <c r="K7" i="52"/>
  <c r="Q70" i="145"/>
  <c r="N69" i="145"/>
  <c r="R130" i="145"/>
  <c r="O7" i="52"/>
  <c r="O41" i="52"/>
  <c r="N8" i="52"/>
  <c r="N6" i="52"/>
  <c r="F9" i="52"/>
  <c r="F8" i="52"/>
  <c r="F55" i="52"/>
  <c r="F59" i="52"/>
  <c r="F42" i="52"/>
  <c r="F51" i="52"/>
  <c r="F14" i="52"/>
  <c r="F58" i="52"/>
  <c r="F44" i="52"/>
  <c r="F52" i="52"/>
  <c r="F10" i="52"/>
  <c r="F15" i="52"/>
  <c r="F41" i="52"/>
  <c r="F54" i="52"/>
  <c r="F13" i="52"/>
  <c r="F45" i="52"/>
  <c r="F53" i="52"/>
  <c r="F12" i="52"/>
  <c r="F19" i="52"/>
  <c r="F46" i="52"/>
  <c r="F24" i="52"/>
  <c r="F39" i="52"/>
  <c r="F6" i="52"/>
  <c r="O102" i="145"/>
  <c r="P67" i="52"/>
  <c r="F40" i="52"/>
  <c r="F57" i="52"/>
  <c r="F67" i="52"/>
  <c r="F7" i="52"/>
  <c r="D55" i="52"/>
  <c r="D19" i="52"/>
  <c r="D53" i="52"/>
  <c r="D25" i="52"/>
  <c r="D59" i="52"/>
  <c r="D16" i="52"/>
  <c r="D11" i="52"/>
  <c r="D41" i="52"/>
  <c r="D45" i="52"/>
  <c r="D51" i="52"/>
  <c r="D57" i="52"/>
  <c r="D14" i="52"/>
  <c r="D21" i="52"/>
  <c r="D7" i="52"/>
  <c r="D10" i="52"/>
  <c r="D17" i="52"/>
  <c r="D20" i="52"/>
  <c r="D40" i="52"/>
  <c r="D42" i="52"/>
  <c r="D44" i="52"/>
  <c r="D46" i="52"/>
  <c r="D52" i="52"/>
  <c r="D54" i="52"/>
  <c r="D58" i="52"/>
  <c r="D66" i="52"/>
  <c r="D15" i="52"/>
  <c r="D33" i="52"/>
  <c r="N59" i="52"/>
  <c r="N58" i="52"/>
  <c r="N57" i="52"/>
  <c r="N54" i="52"/>
  <c r="N53" i="52"/>
  <c r="N52" i="52"/>
  <c r="N51" i="52"/>
  <c r="N46" i="52"/>
  <c r="N45" i="52"/>
  <c r="N44" i="52"/>
  <c r="N42" i="52"/>
  <c r="N41" i="52"/>
  <c r="N40" i="52"/>
  <c r="N24" i="52"/>
  <c r="N19" i="52"/>
  <c r="N10" i="52"/>
  <c r="N9" i="52"/>
  <c r="N67" i="52"/>
  <c r="N15" i="52"/>
  <c r="N14" i="52"/>
  <c r="N13" i="52"/>
  <c r="N12" i="52"/>
  <c r="N39" i="52"/>
  <c r="N55" i="52"/>
  <c r="N7" i="52"/>
  <c r="O69" i="145" l="1"/>
  <c r="K6" i="52"/>
  <c r="Q69" i="145"/>
  <c r="O40" i="52"/>
  <c r="O130" i="145" l="1"/>
  <c r="K67" i="52"/>
  <c r="O39" i="52"/>
  <c r="Q130" i="145"/>
  <c r="E9" i="214"/>
  <c r="E10" i="214"/>
  <c r="E11" i="214"/>
  <c r="E12" i="214"/>
  <c r="E13" i="214"/>
  <c r="E14" i="214"/>
  <c r="E8" i="214"/>
  <c r="O6" i="52" l="1"/>
  <c r="E17" i="214"/>
  <c r="L6" i="52" l="1"/>
  <c r="L67" i="52"/>
  <c r="L15" i="52"/>
  <c r="L16" i="52"/>
  <c r="O67" i="52"/>
  <c r="L39" i="52"/>
  <c r="L24" i="52"/>
  <c r="L40" i="52"/>
  <c r="L11" i="52"/>
  <c r="L45" i="52"/>
  <c r="L12" i="52"/>
  <c r="L58" i="52"/>
  <c r="L17" i="52"/>
  <c r="L57" i="52"/>
  <c r="L20" i="52"/>
  <c r="L49" i="52"/>
  <c r="L55" i="52"/>
  <c r="L7" i="52"/>
  <c r="L13" i="52"/>
  <c r="L52" i="52"/>
  <c r="L18" i="52"/>
  <c r="L51" i="52"/>
  <c r="L21" i="52"/>
  <c r="L54" i="52"/>
  <c r="L41" i="52"/>
  <c r="L59" i="52"/>
  <c r="L8" i="52"/>
  <c r="L14" i="52"/>
  <c r="L44" i="52"/>
  <c r="L19" i="52"/>
  <c r="L42" i="52"/>
  <c r="L9" i="52"/>
  <c r="L46" i="52"/>
  <c r="L10" i="52"/>
  <c r="L53" i="52"/>
  <c r="F22" i="82"/>
  <c r="F12" i="82"/>
  <c r="F6" i="82" l="1"/>
  <c r="F5" i="82" s="1"/>
  <c r="J80" i="98" l="1"/>
  <c r="I80" i="98"/>
  <c r="H7" i="242" l="1"/>
  <c r="H9" i="242"/>
  <c r="G7" i="242"/>
  <c r="E7" i="242"/>
  <c r="F78" i="98" l="1"/>
  <c r="G78" i="98"/>
  <c r="I78" i="98"/>
  <c r="J78" i="98"/>
  <c r="E8" i="102"/>
  <c r="E7" i="102"/>
  <c r="E6" i="102"/>
  <c r="AY23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23" i="26" l="1"/>
  <c r="H11" i="242" l="1"/>
  <c r="H13" i="242"/>
  <c r="H14" i="242"/>
  <c r="H17" i="242"/>
  <c r="H18" i="242"/>
  <c r="H19" i="242"/>
  <c r="E13" i="242"/>
  <c r="E14" i="242"/>
  <c r="E17" i="242"/>
  <c r="E18" i="242"/>
  <c r="E19" i="242"/>
  <c r="H40" i="82" l="1"/>
  <c r="J75" i="98" l="1"/>
  <c r="I75" i="98"/>
  <c r="G75" i="98"/>
  <c r="F75" i="98"/>
  <c r="D75" i="98"/>
  <c r="C75" i="98"/>
  <c r="I44" i="261" l="1"/>
  <c r="I45" i="261"/>
  <c r="H44" i="261"/>
  <c r="H45" i="261"/>
  <c r="E16" i="214" l="1"/>
  <c r="L17" i="95" l="1"/>
  <c r="J17" i="95"/>
  <c r="H17" i="95"/>
  <c r="F17" i="95"/>
  <c r="C74" i="98" l="1"/>
  <c r="D74" i="98"/>
  <c r="F74" i="98"/>
  <c r="G74" i="98"/>
  <c r="I74" i="98"/>
  <c r="J74" i="98"/>
  <c r="F46" i="261" l="1"/>
  <c r="D46" i="261"/>
  <c r="G46" i="261" l="1"/>
  <c r="I46" i="261" l="1"/>
  <c r="H46" i="261"/>
  <c r="C10" i="31" l="1"/>
  <c r="J73" i="98"/>
  <c r="G73" i="98" l="1"/>
  <c r="D73" i="98"/>
  <c r="I73" i="98"/>
  <c r="F73" i="98"/>
  <c r="C73" i="98"/>
  <c r="E12" i="102" l="1"/>
  <c r="AV23" i="26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23" i="26"/>
  <c r="I68" i="98"/>
  <c r="F68" i="98"/>
  <c r="C68" i="98"/>
  <c r="D68" i="98"/>
  <c r="G68" i="98"/>
  <c r="J68" i="98"/>
  <c r="I17" i="95"/>
  <c r="S116" i="145"/>
  <c r="J67" i="98"/>
  <c r="G67" i="98"/>
  <c r="D67" i="98"/>
  <c r="I67" i="98"/>
  <c r="F67" i="98"/>
  <c r="C67" i="98"/>
  <c r="AU23" i="26"/>
  <c r="I61" i="98"/>
  <c r="F61" i="98"/>
  <c r="C61" i="98"/>
  <c r="AT23" i="26"/>
  <c r="E30" i="82"/>
  <c r="AS23" i="26"/>
  <c r="C19" i="26"/>
  <c r="B19" i="26"/>
  <c r="C13" i="26"/>
  <c r="B13" i="26"/>
  <c r="C8" i="26"/>
  <c r="B8" i="26"/>
  <c r="M17" i="95"/>
  <c r="K17" i="95"/>
  <c r="G17" i="95"/>
  <c r="E17" i="95"/>
  <c r="C17" i="95"/>
  <c r="F29" i="29"/>
  <c r="D27" i="29"/>
  <c r="E27" i="29"/>
  <c r="D25" i="29"/>
  <c r="C25" i="29"/>
  <c r="D23" i="29"/>
  <c r="D21" i="29"/>
  <c r="C21" i="29"/>
  <c r="D19" i="29"/>
  <c r="C19" i="29"/>
  <c r="C17" i="29"/>
  <c r="D15" i="29"/>
  <c r="D13" i="29"/>
  <c r="C13" i="29"/>
  <c r="D11" i="29"/>
  <c r="C11" i="29"/>
  <c r="D9" i="29"/>
  <c r="C9" i="29"/>
  <c r="H30" i="82"/>
  <c r="H26" i="82"/>
  <c r="E26" i="82"/>
  <c r="H25" i="82"/>
  <c r="E25" i="82"/>
  <c r="H24" i="82"/>
  <c r="E24" i="82"/>
  <c r="H23" i="82"/>
  <c r="E23" i="82"/>
  <c r="H21" i="82"/>
  <c r="E21" i="82"/>
  <c r="H20" i="82"/>
  <c r="H19" i="82"/>
  <c r="E19" i="82"/>
  <c r="H18" i="82"/>
  <c r="E18" i="82"/>
  <c r="H15" i="82"/>
  <c r="E15" i="82"/>
  <c r="H14" i="82"/>
  <c r="E14" i="82"/>
  <c r="E13" i="82"/>
  <c r="H11" i="82"/>
  <c r="E11" i="82"/>
  <c r="H10" i="82"/>
  <c r="E10" i="82"/>
  <c r="H9" i="82"/>
  <c r="E9" i="82"/>
  <c r="H8" i="82"/>
  <c r="S117" i="145"/>
  <c r="S114" i="145"/>
  <c r="S113" i="145"/>
  <c r="T108" i="145"/>
  <c r="T103" i="145"/>
  <c r="S85" i="145"/>
  <c r="S84" i="145"/>
  <c r="T83" i="145"/>
  <c r="S73" i="145"/>
  <c r="S71" i="14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23" i="26"/>
  <c r="AQ23" i="26"/>
  <c r="AP23" i="26"/>
  <c r="AO23" i="26"/>
  <c r="AN23" i="26"/>
  <c r="AM23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B22" i="26"/>
  <c r="C21" i="26"/>
  <c r="B21" i="26"/>
  <c r="C9" i="26"/>
  <c r="B9" i="26"/>
  <c r="C4" i="26"/>
  <c r="T69" i="145" l="1"/>
  <c r="S69" i="145" s="1"/>
  <c r="T70" i="145"/>
  <c r="C4" i="29"/>
  <c r="C28" i="29"/>
  <c r="C6" i="29"/>
  <c r="E21" i="29"/>
  <c r="E25" i="29"/>
  <c r="E19" i="29"/>
  <c r="E7" i="82"/>
  <c r="T102" i="145"/>
  <c r="G28" i="82"/>
  <c r="H28" i="82" s="1"/>
  <c r="D4" i="29"/>
  <c r="D24" i="29" s="1"/>
  <c r="D28" i="82"/>
  <c r="E28" i="82" s="1"/>
  <c r="H13" i="82"/>
  <c r="H12" i="82"/>
  <c r="H7" i="82"/>
  <c r="E13" i="29"/>
  <c r="E11" i="29"/>
  <c r="E5" i="29"/>
  <c r="H31" i="82"/>
  <c r="E15" i="29"/>
  <c r="S118" i="145"/>
  <c r="E22" i="82"/>
  <c r="H22" i="82"/>
  <c r="E17" i="82"/>
  <c r="E12" i="82"/>
  <c r="S87" i="145"/>
  <c r="S112" i="145"/>
  <c r="S86" i="145"/>
  <c r="E17" i="29"/>
  <c r="B23" i="26"/>
  <c r="B24" i="26" s="1"/>
  <c r="T130" i="145" l="1"/>
  <c r="E4" i="29"/>
  <c r="G6" i="82"/>
  <c r="G5" i="82" s="1"/>
  <c r="E59" i="82" s="1"/>
  <c r="D6" i="82"/>
  <c r="C59" i="82" s="1"/>
  <c r="H17" i="82"/>
  <c r="D10" i="29"/>
  <c r="D12" i="29"/>
  <c r="D6" i="29"/>
  <c r="C14" i="29"/>
  <c r="C20" i="29"/>
  <c r="C18" i="29"/>
  <c r="C10" i="29"/>
  <c r="D16" i="29"/>
  <c r="D28" i="29"/>
  <c r="D20" i="29"/>
  <c r="D18" i="29"/>
  <c r="D14" i="29"/>
  <c r="D26" i="29"/>
  <c r="D22" i="29"/>
  <c r="C26" i="29"/>
  <c r="C24" i="29"/>
  <c r="C22" i="29"/>
  <c r="C16" i="29"/>
  <c r="C12" i="29"/>
  <c r="S108" i="145"/>
  <c r="D30" i="29"/>
  <c r="F30" i="29" s="1"/>
  <c r="D31" i="29"/>
  <c r="F31" i="29" s="1"/>
  <c r="S70" i="145"/>
  <c r="S109" i="145"/>
  <c r="D21" i="26"/>
  <c r="D23" i="26"/>
  <c r="D22" i="26"/>
  <c r="C23" i="26"/>
  <c r="S83" i="145"/>
  <c r="E5" i="82" l="1"/>
  <c r="C61" i="82"/>
  <c r="H6" i="82"/>
  <c r="E6" i="82"/>
  <c r="D32" i="29"/>
  <c r="F32" i="29" s="1"/>
  <c r="D24" i="26"/>
  <c r="S103" i="145"/>
  <c r="G59" i="82" l="1"/>
  <c r="E61" i="82"/>
  <c r="H5" i="82"/>
  <c r="E9" i="31"/>
  <c r="S102" i="145"/>
  <c r="E10" i="31" l="1"/>
  <c r="E12" i="31"/>
  <c r="C22" i="26" l="1"/>
  <c r="C24" i="26" s="1"/>
  <c r="S130" i="145"/>
  <c r="F21" i="26" l="1"/>
  <c r="F23" i="26"/>
  <c r="F22" i="26"/>
  <c r="E8" i="31"/>
  <c r="F24" i="26" l="1"/>
  <c r="E15" i="214"/>
  <c r="E18" i="214" l="1"/>
</calcChain>
</file>

<file path=xl/comments1.xml><?xml version="1.0" encoding="utf-8"?>
<comments xmlns="http://schemas.openxmlformats.org/spreadsheetml/2006/main">
  <authors>
    <author>Санарова Анастасия Олеговна</author>
  </authors>
  <commentList>
    <comment ref="E20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</commentList>
</comments>
</file>

<file path=xl/comments2.xml><?xml version="1.0" encoding="utf-8"?>
<comments xmlns="http://schemas.openxmlformats.org/spreadsheetml/2006/main">
  <authors>
    <author>Denisova</author>
  </authors>
  <commentList>
    <comment ref="B24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
данные статистики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<sst xmlns="http://schemas.openxmlformats.org/spreadsheetml/2006/main" count="1734" uniqueCount="878">
  <si>
    <t>% исполнения факт от плана</t>
  </si>
  <si>
    <t>Иные межбюджетные трансферты</t>
  </si>
  <si>
    <t>Исполнение расходной части бюджета г. Норильска</t>
  </si>
  <si>
    <t>Магаданская область</t>
  </si>
  <si>
    <t>7.4.</t>
  </si>
  <si>
    <t xml:space="preserve"> - прочие доходы от использования имущества и прав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</si>
  <si>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</si>
  <si>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</si>
  <si>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</si>
  <si>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</si>
  <si>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</si>
  <si>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</si>
  <si>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</si>
  <si>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</si>
  <si>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</si>
  <si>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</si>
  <si>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</si>
  <si>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</si>
  <si>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</si>
  <si>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</si>
  <si>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</si>
  <si>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</si>
  <si>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</si>
  <si>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</si>
  <si>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</si>
  <si>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</si>
  <si>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</si>
  <si>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</si>
  <si>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</si>
  <si>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</si>
  <si>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</si>
  <si>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</si>
  <si>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</si>
  <si>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</si>
  <si>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</si>
  <si>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</si>
  <si>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</si>
  <si>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</si>
  <si>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</si>
  <si>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млн. руб.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</si>
  <si>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</si>
  <si>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</si>
  <si>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</si>
  <si>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</si>
  <si>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У р о в е н ь    ж и з н и</t>
  </si>
  <si>
    <t>З а н я т о с т ь</t>
  </si>
  <si>
    <t>Удельный вес</t>
  </si>
  <si>
    <t xml:space="preserve">     в т.ч. перечислено в:</t>
  </si>
  <si>
    <t>Всего</t>
  </si>
  <si>
    <t>сумма</t>
  </si>
  <si>
    <t>Прочие</t>
  </si>
  <si>
    <t>Всего:</t>
  </si>
  <si>
    <t>Безвозмездные перечисления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</si>
  <si>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</si>
  <si>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</si>
  <si>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</si>
  <si>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</si>
  <si>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</si>
  <si>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</si>
  <si>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</si>
  <si>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</si>
  <si>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</si>
  <si>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</si>
  <si>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</si>
  <si>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</si>
  <si>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</si>
  <si>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Темп роста, %</t>
  </si>
  <si>
    <t>ТАО</t>
  </si>
  <si>
    <t>Налог на доходы физических лиц</t>
  </si>
  <si>
    <t xml:space="preserve">          Расходы бюджета - всего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</si>
  <si>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</si>
  <si>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</si>
  <si>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</si>
  <si>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</si>
  <si>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</si>
  <si>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Налог на прибыль организаций</t>
  </si>
  <si>
    <t>I</t>
  </si>
  <si>
    <t>II</t>
  </si>
  <si>
    <t>Прочие неналоговые доходы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</si>
  <si>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</si>
  <si>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</si>
  <si>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</si>
  <si>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</si>
  <si>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</si>
  <si>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</si>
  <si>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</si>
  <si>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</si>
  <si>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</si>
  <si>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</si>
  <si>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</si>
  <si>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8.</t>
  </si>
  <si>
    <t>13.</t>
  </si>
  <si>
    <t>Государственная пошлина</t>
  </si>
  <si>
    <t>Миграционный прирост населения</t>
  </si>
  <si>
    <t>Город</t>
  </si>
  <si>
    <t>Сумма</t>
  </si>
  <si>
    <t>Уд.вес</t>
  </si>
  <si>
    <t>МО город  Норильск</t>
  </si>
  <si>
    <t xml:space="preserve">МО город  Норильск </t>
  </si>
  <si>
    <t>Ед.изм.</t>
  </si>
  <si>
    <t>для трудоспособного населения</t>
  </si>
  <si>
    <t>для пенсионеров</t>
  </si>
  <si>
    <t>для детей</t>
  </si>
  <si>
    <t>нарастающим итогом с начала года</t>
  </si>
  <si>
    <t>Наименование показателя</t>
  </si>
  <si>
    <t>Прибыло</t>
  </si>
  <si>
    <t>Выбыло</t>
  </si>
  <si>
    <t>Отрасли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</si>
  <si>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</si>
  <si>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</si>
  <si>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</si>
  <si>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</si>
  <si>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</si>
  <si>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</si>
  <si>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</si>
  <si>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</si>
  <si>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</si>
  <si>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</si>
  <si>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</si>
  <si>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</si>
  <si>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</si>
  <si>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</si>
  <si>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</si>
  <si>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</si>
  <si>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</si>
  <si>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</si>
  <si>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</si>
  <si>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</si>
  <si>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</si>
  <si>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</si>
  <si>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</si>
  <si>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</si>
  <si>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</si>
  <si>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</si>
  <si>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</si>
  <si>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</si>
  <si>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</si>
  <si>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</si>
  <si>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</si>
  <si>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</si>
  <si>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</si>
  <si>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</si>
  <si>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 xml:space="preserve"> - общегосударственные вопросы</t>
  </si>
  <si>
    <t xml:space="preserve"> - национальная безопасность и правоохранительная деятельность</t>
  </si>
  <si>
    <t xml:space="preserve"> - межбюджетные трансферты</t>
  </si>
  <si>
    <t>Налоги на имущество:</t>
  </si>
  <si>
    <t>- физических лиц</t>
  </si>
  <si>
    <t>- земельный налог</t>
  </si>
  <si>
    <t>8.1.</t>
  </si>
  <si>
    <t>- арендная плата за земли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</si>
  <si>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</si>
  <si>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</si>
  <si>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</si>
  <si>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</si>
  <si>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 xml:space="preserve"> - прочие </t>
  </si>
  <si>
    <r>
      <t xml:space="preserve">Налоги, сборы и иные обязательные платежи, всего                                                             </t>
    </r>
    <r>
      <rPr>
        <sz val="12"/>
        <rFont val="Times New Roman Cyr"/>
        <family val="1"/>
        <charset val="204"/>
      </rPr>
      <t>(без переходящих остатков)</t>
    </r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</si>
  <si>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</si>
  <si>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</si>
  <si>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</si>
  <si>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</si>
  <si>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Доходы от использования имущества, наход. в гос.и мун. собственности:</t>
  </si>
  <si>
    <t xml:space="preserve"> - платежи от гос. и мун. унитарных предприятий</t>
  </si>
  <si>
    <t>Платежи при пользовании природными ресурсами, в том числе:</t>
  </si>
  <si>
    <t>- плата за негативное воздействие на окружающую среду</t>
  </si>
  <si>
    <t>Дотации от других бюджетов бюджетной системы РФ</t>
  </si>
  <si>
    <t>Субвенции от других бюджетов бюджетной системы РФ</t>
  </si>
  <si>
    <t>Субсидии от других бюджетов бюджетной системы РФ</t>
  </si>
  <si>
    <t>Жилищно-коммунальное хозяйство</t>
  </si>
  <si>
    <t>7.1.</t>
  </si>
  <si>
    <t>7.2.</t>
  </si>
  <si>
    <t>7.3.</t>
  </si>
  <si>
    <t>14.</t>
  </si>
  <si>
    <t>№</t>
  </si>
  <si>
    <t>Ед. изм.</t>
  </si>
  <si>
    <t>Возврат остатков субсидий и субвенций</t>
  </si>
  <si>
    <t>Акцизы</t>
  </si>
  <si>
    <t>- организаций</t>
  </si>
  <si>
    <t xml:space="preserve">   - налог на игорный бизнес</t>
  </si>
  <si>
    <t>- налог на добычу полезных ископаемых</t>
  </si>
  <si>
    <t>- водный налог</t>
  </si>
  <si>
    <t>11.1.</t>
  </si>
  <si>
    <t>11.2.</t>
  </si>
  <si>
    <t>11.3.</t>
  </si>
  <si>
    <t>11.4.</t>
  </si>
  <si>
    <t>11.5.</t>
  </si>
  <si>
    <t>15.</t>
  </si>
  <si>
    <t>подгруппа КБК</t>
  </si>
  <si>
    <t>город</t>
  </si>
  <si>
    <t xml:space="preserve">край </t>
  </si>
  <si>
    <t>федерация</t>
  </si>
  <si>
    <t xml:space="preserve"> % отч.</t>
  </si>
  <si>
    <t>01</t>
  </si>
  <si>
    <t>03</t>
  </si>
  <si>
    <t>05</t>
  </si>
  <si>
    <t>06</t>
  </si>
  <si>
    <t>07</t>
  </si>
  <si>
    <t>08</t>
  </si>
  <si>
    <t>11</t>
  </si>
  <si>
    <t>12</t>
  </si>
  <si>
    <t>13</t>
  </si>
  <si>
    <t>14</t>
  </si>
  <si>
    <t>15</t>
  </si>
  <si>
    <t>16</t>
  </si>
  <si>
    <t>17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</si>
  <si>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</si>
  <si>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</si>
  <si>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</si>
  <si>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</si>
  <si>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</si>
  <si>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</si>
  <si>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</si>
  <si>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</si>
  <si>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</si>
  <si>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Единый налог на вмененный доход для отдельных видов деятельности</t>
  </si>
  <si>
    <t xml:space="preserve"> - разовые платежи за пользование недрами при наступлении определенных событий, оговоренных в лицензии (бонусы), при пользовании недрами на территории РФ</t>
  </si>
  <si>
    <t xml:space="preserve"> - плата за геологическую информацию о недрах, при пользовании недрами на территории РФ</t>
  </si>
  <si>
    <t xml:space="preserve">Дебиторская задолженность </t>
  </si>
  <si>
    <r>
      <t xml:space="preserve"> </t>
    </r>
    <r>
      <rPr>
        <sz val="13"/>
        <rFont val="Times New Roman Cyr"/>
        <family val="1"/>
        <charset val="204"/>
      </rPr>
      <t>+, -</t>
    </r>
  </si>
  <si>
    <t>18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</si>
  <si>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</si>
  <si>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</si>
  <si>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</si>
  <si>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</si>
  <si>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</si>
  <si>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</si>
  <si>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</si>
  <si>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</si>
  <si>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</si>
  <si>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</si>
  <si>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</si>
  <si>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</si>
  <si>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</si>
  <si>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</si>
  <si>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</si>
  <si>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</si>
  <si>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</si>
  <si>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Материальная помощь неработающим пенсионерам по программам (местный бюджет)</t>
  </si>
  <si>
    <t>Информация о суммах начисленных дополнительных компенсационных выплат лицам, работающим и проживающим в локальной природно-климатической зоне Крайнего Севера в муниципальном образовании город Норильск (ДКВ)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</si>
  <si>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</si>
  <si>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</si>
  <si>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</si>
  <si>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</si>
  <si>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</si>
  <si>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</si>
  <si>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 xml:space="preserve"> - образование</t>
  </si>
  <si>
    <t xml:space="preserve"> - социальная политика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</si>
  <si>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</si>
  <si>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</si>
  <si>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</si>
  <si>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</si>
  <si>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</si>
  <si>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</si>
  <si>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Доходы бюджета - всего</t>
  </si>
  <si>
    <t>Наименование показателя:</t>
  </si>
  <si>
    <t>Налоговые и неналоговые доходы</t>
  </si>
  <si>
    <t>Безвозмездные поступления</t>
  </si>
  <si>
    <t>Дотации бюджетам субъектов РФ и муниципальных образований</t>
  </si>
  <si>
    <t>руб./Гкал</t>
  </si>
  <si>
    <t>руб./куб.м</t>
  </si>
  <si>
    <t>по инвалидности всего, в т.ч.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</si>
  <si>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</si>
  <si>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</si>
  <si>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</si>
  <si>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</si>
  <si>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</si>
  <si>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</si>
  <si>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</si>
  <si>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</si>
  <si>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</si>
  <si>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- федеральный бюджет</t>
  </si>
  <si>
    <t xml:space="preserve"> - национальная экономика</t>
  </si>
  <si>
    <t xml:space="preserve"> </t>
  </si>
  <si>
    <r>
      <t>Обрабатывающие производства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</si>
  <si>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     работающие</t>
  </si>
  <si>
    <t xml:space="preserve">     неработающие</t>
  </si>
  <si>
    <t>декабрь 2009</t>
  </si>
  <si>
    <t xml:space="preserve">  - краевой бюджет</t>
  </si>
  <si>
    <t>золото</t>
  </si>
  <si>
    <t>серебро</t>
  </si>
  <si>
    <t>с начала года</t>
  </si>
  <si>
    <t xml:space="preserve"> Базовый тариф, взимаемый с родителей за содержание 1-го ребенка в ДДУ</t>
  </si>
  <si>
    <t>Налоговые доходы</t>
  </si>
  <si>
    <t>Неналоговые доходы</t>
  </si>
  <si>
    <t>- транспортный налог</t>
  </si>
  <si>
    <t xml:space="preserve"> изготовление фотоснимков для паспорта  (6 шт.)</t>
  </si>
  <si>
    <t>Средства массовой информации</t>
  </si>
  <si>
    <t xml:space="preserve">Культура, кинематография </t>
  </si>
  <si>
    <t>Обслуживание государственного и муниципального долга</t>
  </si>
  <si>
    <t xml:space="preserve"> - средства массовой информации</t>
  </si>
  <si>
    <t xml:space="preserve"> - физическая культура и спорт</t>
  </si>
  <si>
    <t xml:space="preserve"> - культура, кинематография</t>
  </si>
  <si>
    <t xml:space="preserve"> - обслуживание государственного и муниципального долга</t>
  </si>
  <si>
    <t>Физическая культура и спорт</t>
  </si>
  <si>
    <t>Структура  доходов консолидированного бюджета края и городского бюджета</t>
  </si>
  <si>
    <t xml:space="preserve">Исполнение бюджета муниципального образования город Норильск </t>
  </si>
  <si>
    <t>ё</t>
  </si>
  <si>
    <t xml:space="preserve"> - среднее профессиональное образование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</si>
  <si>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</si>
  <si>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</si>
  <si>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</si>
  <si>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</si>
  <si>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</si>
  <si>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</si>
  <si>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</si>
  <si>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</si>
  <si>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</si>
  <si>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</si>
  <si>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</si>
  <si>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</si>
  <si>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</si>
  <si>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</si>
  <si>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</si>
  <si>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</si>
  <si>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</si>
  <si>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</si>
  <si>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</si>
  <si>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</si>
  <si>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</si>
  <si>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</si>
  <si>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</si>
  <si>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</si>
  <si>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</si>
  <si>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</si>
  <si>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</si>
  <si>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</si>
  <si>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</si>
  <si>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</si>
  <si>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</si>
  <si>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</si>
  <si>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</si>
  <si>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</si>
  <si>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</si>
  <si>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</si>
  <si>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</si>
  <si>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</si>
  <si>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</si>
  <si>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</si>
  <si>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</si>
  <si>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</si>
  <si>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Прочие безвозмездные поступления</t>
  </si>
  <si>
    <t>Безвозмездные поступления от негосударственных организаций</t>
  </si>
  <si>
    <t>10.1.</t>
  </si>
  <si>
    <t>10.2.</t>
  </si>
  <si>
    <t>10.3.</t>
  </si>
  <si>
    <t>Всего (город+край)</t>
  </si>
  <si>
    <t xml:space="preserve">      Возврат остатков субсидий и субвенций</t>
  </si>
  <si>
    <t xml:space="preserve">      Безвозмездные поступления от негосударственных организаций</t>
  </si>
  <si>
    <t xml:space="preserve">      Прочие безвозмездные поступления</t>
  </si>
  <si>
    <t xml:space="preserve"> - жилищно-коммунальное хозяйство</t>
  </si>
  <si>
    <t>справочно:</t>
  </si>
  <si>
    <t>1 кв. 2012</t>
  </si>
  <si>
    <t>Безвозмездные поступления от государственных (муниципальных) организаций</t>
  </si>
  <si>
    <t>2 кв. 2012</t>
  </si>
  <si>
    <t xml:space="preserve">Средняя заработная плата по городу (по крупным и средним организациям): </t>
  </si>
  <si>
    <t>МО город Норильск</t>
  </si>
  <si>
    <t>3 кв. 2012</t>
  </si>
  <si>
    <t>4 кв. 2012</t>
  </si>
  <si>
    <t>7.5.</t>
  </si>
  <si>
    <t>8.2.</t>
  </si>
  <si>
    <t>8.3.</t>
  </si>
  <si>
    <t>Налог, взимаемый в связи с применением патентной системы налогообложения</t>
  </si>
  <si>
    <t xml:space="preserve"> электроэнергия </t>
  </si>
  <si>
    <r>
      <t xml:space="preserve"> - городской бюджет                                        </t>
    </r>
    <r>
      <rPr>
        <i/>
        <sz val="12"/>
        <rFont val="Times New Roman Cyr"/>
        <charset val="204"/>
      </rPr>
      <t>(без безвозмездных перечислений)</t>
    </r>
  </si>
  <si>
    <t xml:space="preserve"> Наименование показателя </t>
  </si>
  <si>
    <t>из них:</t>
  </si>
  <si>
    <t>нет данных</t>
  </si>
  <si>
    <t>Кредиторская задолженность</t>
  </si>
  <si>
    <t xml:space="preserve"> Наименование показателя</t>
  </si>
  <si>
    <t>Организации местного подчинения:</t>
  </si>
  <si>
    <t>Организации краевого подчинения</t>
  </si>
  <si>
    <t>Организации федерального подчинения</t>
  </si>
  <si>
    <t>Задолженность и перерасчеты по отмененным налогам, сборам, в т.ч.:</t>
  </si>
  <si>
    <t>- налог на прибыль зачислявшийся до 1 января 2005 года в местные бюджеты</t>
  </si>
  <si>
    <t xml:space="preserve"> - акцизы</t>
  </si>
  <si>
    <t xml:space="preserve"> - платежи за пользование природными ресурсами</t>
  </si>
  <si>
    <t>- отчисления на воспроизводство минер.-сырьеой базы (ВМСБ)</t>
  </si>
  <si>
    <t xml:space="preserve"> - налог на имущество</t>
  </si>
  <si>
    <t xml:space="preserve"> - налог с владельцев транспортных ср-в и налог на приобрет. транспортных ср-в</t>
  </si>
  <si>
    <t>- налог на пользователей автодорог</t>
  </si>
  <si>
    <t>- налог с имущества, переходящего в порядке наследования или дарения</t>
  </si>
  <si>
    <t>- сбор на нужды образовательных учреждений, взимаемый с юр.лиц</t>
  </si>
  <si>
    <t>- налог на рекламу</t>
  </si>
  <si>
    <t xml:space="preserve"> - земельный налог</t>
  </si>
  <si>
    <t>- прочие налоги и сборы (отмененные)</t>
  </si>
  <si>
    <t>- недоимка, пени и штрафы по страховым взносам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</si>
  <si>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</si>
  <si>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</si>
  <si>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</si>
  <si>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</si>
  <si>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</si>
  <si>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</si>
  <si>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</si>
  <si>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</si>
  <si>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</si>
  <si>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</si>
  <si>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09</t>
  </si>
  <si>
    <t xml:space="preserve"> - не имеющие основного общего образования</t>
  </si>
  <si>
    <r>
      <t xml:space="preserve">Средний размер пенсии </t>
    </r>
    <r>
      <rPr>
        <sz val="14"/>
        <rFont val="Times New Roman Cyr"/>
        <charset val="204"/>
      </rPr>
      <t>(на конец периода)</t>
    </r>
  </si>
  <si>
    <t>1 кв. 2013</t>
  </si>
  <si>
    <t>Динамика индекса потребительских цен по Красноярскому краю (отчетный месяц к предыдущему), %</t>
  </si>
  <si>
    <t>удельный вес от факт. поступления,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</si>
  <si>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</si>
  <si>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</si>
  <si>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</si>
  <si>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</si>
  <si>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Единый налог, взимаемый в связи с применением упрощенной системы налогообложения</t>
  </si>
  <si>
    <t>Налоги, сборы, региональные платежи за пользование природными ресурсами:</t>
  </si>
  <si>
    <t>Доходы от использования имущества, находящегося в государственной и муниципальной собственности:</t>
  </si>
  <si>
    <t xml:space="preserve"> - платежи от государственных и муниципальных унитарных предприятий</t>
  </si>
  <si>
    <t xml:space="preserve"> - прочие платежи при пользовании недрами, зачисляемые в федеральный бюджет</t>
  </si>
  <si>
    <t>- доходы от сдачи в аренду имущества, составляющего государственную (муниципальную) казну (за исключением земельных участков)</t>
  </si>
  <si>
    <r>
      <rPr>
        <b/>
        <sz val="13"/>
        <rFont val="Times New Roman Cyr"/>
        <charset val="204"/>
      </rPr>
      <t>Доходы</t>
    </r>
    <r>
      <rPr>
        <sz val="13"/>
        <rFont val="Times New Roman Cyr"/>
        <charset val="204"/>
      </rPr>
      <t xml:space="preserve"> нарастающим итогом с начала года</t>
    </r>
  </si>
  <si>
    <r>
      <rPr>
        <b/>
        <sz val="13"/>
        <rFont val="Times New Roman Cyr"/>
        <charset val="204"/>
      </rPr>
      <t>Расходы</t>
    </r>
    <r>
      <rPr>
        <sz val="13"/>
        <rFont val="Times New Roman Cyr"/>
        <charset val="204"/>
      </rPr>
      <t xml:space="preserve"> нарастающим итогом с начала года</t>
    </r>
  </si>
  <si>
    <r>
      <rPr>
        <b/>
        <sz val="13"/>
        <rFont val="Times New Roman Cyr"/>
        <charset val="204"/>
      </rPr>
      <t>Дефицит "-" (профицит "+")</t>
    </r>
    <r>
      <rPr>
        <sz val="13"/>
        <rFont val="Times New Roman Cyr"/>
        <charset val="204"/>
      </rPr>
      <t xml:space="preserve"> нарастающим итогом с начала года</t>
    </r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</si>
  <si>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</si>
  <si>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</si>
  <si>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</si>
  <si>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</si>
  <si>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 - регулярные платежи за пользование недрами при пользовании недрами (ренталс) на территории РФ</t>
  </si>
  <si>
    <r>
      <t xml:space="preserve">ИТОГО </t>
    </r>
    <r>
      <rPr>
        <vertAlign val="superscript"/>
        <sz val="13"/>
        <rFont val="Times New Roman Cyr"/>
        <charset val="204"/>
      </rPr>
      <t>1)</t>
    </r>
  </si>
  <si>
    <t>1) Итоговая начисленная сумма ДКВ указана согласно данных отчёта Фонда "Социальной защиты населения" и не включает расходы фонда</t>
  </si>
  <si>
    <t xml:space="preserve">2) Маршруты в черте районов: Центральный, Кайеркан, Талнах / межрайонные маршруты </t>
  </si>
  <si>
    <t>- налог на игорный бизнес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</si>
  <si>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</si>
  <si>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</si>
  <si>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</si>
  <si>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</si>
  <si>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</si>
  <si>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</si>
  <si>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</si>
  <si>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</si>
  <si>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</si>
  <si>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</si>
  <si>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</si>
  <si>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</si>
  <si>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</si>
  <si>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</si>
  <si>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</si>
  <si>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</si>
  <si>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</si>
  <si>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</si>
  <si>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</si>
  <si>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</si>
  <si>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</si>
  <si>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</si>
  <si>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</si>
  <si>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</si>
  <si>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</si>
  <si>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</si>
  <si>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</si>
  <si>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</si>
  <si>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</si>
  <si>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</si>
  <si>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</si>
  <si>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</si>
  <si>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 xml:space="preserve">за отчетный месяц </t>
  </si>
  <si>
    <t>Доходы бюджетов городских округов от возврата автономными учреждениями остатков субсидий прошлых лет</t>
  </si>
  <si>
    <t>Социальная защита</t>
  </si>
  <si>
    <t xml:space="preserve"> Ед.
изм.</t>
  </si>
  <si>
    <r>
      <t xml:space="preserve">Макроэкономические показатели муниципального образования город Норильск </t>
    </r>
    <r>
      <rPr>
        <vertAlign val="superscript"/>
        <sz val="16"/>
        <rFont val="Times New Roman Cyr"/>
        <charset val="204"/>
      </rPr>
      <t>1)</t>
    </r>
  </si>
  <si>
    <t>2014</t>
  </si>
  <si>
    <t xml:space="preserve">1) Данные Красноярскстата </t>
  </si>
  <si>
    <t>6.1.</t>
  </si>
  <si>
    <t>6.2.</t>
  </si>
  <si>
    <t>8.4.</t>
  </si>
  <si>
    <t>9.1.</t>
  </si>
  <si>
    <t>Таймырский Долгано-Ненецкий муниципальный район</t>
  </si>
  <si>
    <t xml:space="preserve">1) По данным Росстата </t>
  </si>
  <si>
    <t>1.1.</t>
  </si>
  <si>
    <t>1.2.</t>
  </si>
  <si>
    <t>1.3.</t>
  </si>
  <si>
    <t>1.4.</t>
  </si>
  <si>
    <t>1.5.</t>
  </si>
  <si>
    <t>Удельный вес, %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</si>
  <si>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</si>
  <si>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</si>
  <si>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</si>
  <si>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</si>
  <si>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*- Субсидия на финансирование ДКВ отражена в категории расходов "Общегосударственные вопросы"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</si>
  <si>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</si>
  <si>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</si>
  <si>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</si>
  <si>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</si>
  <si>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>Основные параметры городского бюджета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</si>
  <si>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</si>
  <si>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</si>
  <si>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</si>
  <si>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</si>
  <si>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</si>
  <si>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 xml:space="preserve">Субсидии бюджетам субъектов Российской Федерации и муниципальных образований  (межбюджетные субсидии)     </t>
  </si>
  <si>
    <t xml:space="preserve">Субвенции бюджетам субъектов Российской Федерации и  муниципальных образований  </t>
  </si>
  <si>
    <t>жилищная услуга (средний тариф (с НДС) по всем сериям квартир, включая общежития)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</si>
  <si>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</si>
  <si>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</si>
  <si>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</si>
  <si>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</si>
  <si>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</si>
  <si>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</si>
  <si>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</si>
  <si>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</si>
  <si>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</si>
  <si>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</si>
  <si>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</si>
  <si>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</si>
  <si>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</si>
  <si>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</si>
  <si>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</si>
  <si>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</si>
  <si>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</si>
  <si>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</si>
  <si>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4 кв. 2014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</si>
  <si>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</si>
  <si>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</si>
  <si>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>работники учреждений, финансируемых из местного бюджета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</si>
  <si>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</si>
  <si>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</si>
  <si>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</si>
  <si>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</si>
  <si>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</si>
  <si>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</si>
  <si>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t>субсидии на выплату ДКВ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</si>
  <si>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</si>
  <si>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</si>
  <si>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</si>
  <si>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</si>
  <si>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 xml:space="preserve"> Ед. изм.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</si>
  <si>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</si>
  <si>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</si>
  <si>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* - с 01.01.2014 деятельность отрасли "Здравоохранение" финансируется из краевого бюджета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</si>
  <si>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</si>
  <si>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</si>
  <si>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</si>
  <si>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</si>
  <si>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</si>
  <si>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</si>
  <si>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</si>
  <si>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</si>
  <si>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</si>
  <si>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- численность учащихся</t>
  </si>
  <si>
    <t>1.3. Учреждения дополнительного образования, всего:</t>
  </si>
  <si>
    <t xml:space="preserve"> - численность детей, находящихся в учреждении</t>
  </si>
  <si>
    <t xml:space="preserve"> - КГКОУ «Норильский детский дом»</t>
  </si>
  <si>
    <t>1.7. Высшее профессиональное образование, всего: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</si>
  <si>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</si>
  <si>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</si>
  <si>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</si>
  <si>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</si>
  <si>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</si>
  <si>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</si>
  <si>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</si>
  <si>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</si>
  <si>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</si>
  <si>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</si>
  <si>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</si>
  <si>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</si>
  <si>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</si>
  <si>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</si>
  <si>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</si>
  <si>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</si>
  <si>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</si>
  <si>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</si>
  <si>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</si>
  <si>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</si>
  <si>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</si>
  <si>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</si>
  <si>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</si>
  <si>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</si>
  <si>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</si>
  <si>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</si>
  <si>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</si>
  <si>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</si>
  <si>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</si>
  <si>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</si>
  <si>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</si>
  <si>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 xml:space="preserve"> - МБУ «Норильская художественная галерея»</t>
  </si>
  <si>
    <t xml:space="preserve"> - количество экспонатов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</si>
  <si>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</si>
  <si>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</si>
  <si>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</si>
  <si>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</si>
  <si>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</si>
  <si>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</si>
  <si>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</si>
  <si>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</si>
  <si>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</si>
  <si>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</si>
  <si>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</si>
  <si>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</si>
  <si>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</si>
  <si>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</si>
  <si>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</si>
  <si>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</si>
  <si>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</si>
  <si>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</si>
  <si>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</si>
  <si>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</si>
  <si>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</si>
  <si>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</si>
  <si>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</si>
  <si>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</si>
  <si>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на 01.01.16г.</t>
  </si>
  <si>
    <t>4 кв. 2015</t>
  </si>
  <si>
    <t xml:space="preserve"> -прочие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</si>
  <si>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</si>
  <si>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</si>
  <si>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</si>
  <si>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>Объем отгруженных товаров собственного производства (выполненных работ и услуг собственными силами) в действующих ценах по крупным и средним организациям не относящихся к субъектам малого предпринимательства, всего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</si>
  <si>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</si>
  <si>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</si>
  <si>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>план на      2016 год</t>
  </si>
  <si>
    <t>ЗФ ПАО "ГМК "Норильский никель"</t>
  </si>
  <si>
    <r>
      <t>26 / 40</t>
    </r>
    <r>
      <rPr>
        <vertAlign val="superscript"/>
        <sz val="13"/>
        <rFont val="Times New Roman Cyr"/>
        <charset val="204"/>
      </rPr>
      <t>1)</t>
    </r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</si>
  <si>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</si>
  <si>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r>
      <t>ЦБ РФ</t>
    </r>
    <r>
      <rPr>
        <vertAlign val="superscript"/>
        <sz val="12"/>
        <rFont val="Times New Roman"/>
        <family val="1"/>
        <charset val="204"/>
      </rPr>
      <t>4)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</si>
  <si>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5)</t>
    </r>
  </si>
  <si>
    <r>
      <t>Дудинка</t>
    </r>
    <r>
      <rPr>
        <vertAlign val="superscript"/>
        <sz val="11"/>
        <rFont val="Times New Roman"/>
        <family val="1"/>
        <charset val="204"/>
      </rPr>
      <t>3)</t>
    </r>
  </si>
  <si>
    <t>5) Данные банков</t>
  </si>
  <si>
    <t xml:space="preserve"> - МБУ «Методический центр»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</si>
  <si>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</si>
  <si>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</si>
  <si>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</si>
  <si>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</si>
  <si>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количество детей, обучившихся по направлению водитель автотранспортных средств</t>
  </si>
  <si>
    <t xml:space="preserve">Заявленная потребность предприятиями и организациями в работниках </t>
  </si>
  <si>
    <t>1 кв. 2016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</si>
  <si>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</si>
  <si>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Стоимость минимального набора продуктов питания </t>
  </si>
  <si>
    <t xml:space="preserve"> - здравоохранение</t>
  </si>
  <si>
    <t>Здравоохранение*</t>
  </si>
  <si>
    <t>* Средства выделены из резервного фонда Администрации города Норильска на закупку товаров, работ и услуг для обеспечения государственных (муниципальных) нужд</t>
  </si>
  <si>
    <t>2 кв. 2016</t>
  </si>
  <si>
    <t>- доходы от сдачи в аренду имущества</t>
  </si>
  <si>
    <t xml:space="preserve"> - высшее профессиональное образование</t>
  </si>
  <si>
    <t>1.6.</t>
  </si>
  <si>
    <t xml:space="preserve">                - Управление по спорту</t>
  </si>
  <si>
    <t>9 265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</si>
  <si>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</si>
  <si>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</si>
  <si>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</si>
  <si>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</si>
  <si>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ФГБОУ ВО «Норильский государственный индустриальный институт»</t>
  </si>
  <si>
    <t xml:space="preserve"> - ГАОУ ВО «Ленинградский государственный университет им. А.С. Пушкина», заполярный филиал</t>
  </si>
  <si>
    <t>3 кв. 2016</t>
  </si>
  <si>
    <t>1) Ежеквартальная информация</t>
  </si>
  <si>
    <t>62,00 / 68,00</t>
  </si>
  <si>
    <t>на 01.01.17г.</t>
  </si>
  <si>
    <t>4 кв. 2016</t>
  </si>
  <si>
    <t>январь-декабрь 2016</t>
  </si>
  <si>
    <t>декабрь
2016</t>
  </si>
  <si>
    <t>на 01.01.17г</t>
  </si>
  <si>
    <t>декабрь 2016</t>
  </si>
  <si>
    <t>2017</t>
  </si>
  <si>
    <t>к декабрю 2016 г., %</t>
  </si>
  <si>
    <t>к декабрю 2016г., %</t>
  </si>
  <si>
    <t>план на      2017 год</t>
  </si>
  <si>
    <t>в т.ч.: школа</t>
  </si>
  <si>
    <t xml:space="preserve">         лицей</t>
  </si>
  <si>
    <t xml:space="preserve">         центр образования¹</t>
  </si>
  <si>
    <t xml:space="preserve"> - КГБОУ «Норильская общеобразовательная школа-интернат»</t>
  </si>
  <si>
    <t>1.1. Образовательные учреждения культуры, всего:</t>
  </si>
  <si>
    <t>1.6. Музеи, всего:</t>
  </si>
  <si>
    <t xml:space="preserve"> - количество посещений учреждений музейного типа</t>
  </si>
  <si>
    <t xml:space="preserve">          дворец спорта («Арктика», «Ледовый д/с «Кайеркан»)</t>
  </si>
  <si>
    <t>Средний курс за 2016 год</t>
  </si>
  <si>
    <t>58,38 / 61,50</t>
  </si>
  <si>
    <t>62,21 / 65,71</t>
  </si>
  <si>
    <t>60,71 / 63,83</t>
  </si>
  <si>
    <t>63,82 / 67,32</t>
  </si>
  <si>
    <t>65,22 / 65,84</t>
  </si>
  <si>
    <t>59,00 / 65,00</t>
  </si>
  <si>
    <t>61,83 / 62,38</t>
  </si>
  <si>
    <t xml:space="preserve">Таймырский Долгано-Ненецкий муницип. район </t>
  </si>
  <si>
    <t>59,34 / 59,94</t>
  </si>
  <si>
    <t>63,34 / 64,01</t>
  </si>
  <si>
    <t xml:space="preserve">                      ежеквартальная информация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</si>
  <si>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</si>
  <si>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</si>
  <si>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</si>
  <si>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</si>
  <si>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</si>
  <si>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</si>
  <si>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</si>
  <si>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</si>
  <si>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</si>
  <si>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</si>
  <si>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</si>
  <si>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</si>
  <si>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58,00 / 62,00</t>
  </si>
  <si>
    <t>61,00 / 65,00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</si>
  <si>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МБОУ «Центр образования №1» присоединен к МБОУ «СОШ №8»
     МБОУ «Центр образования №2» присоединен к МБОУ «СОШ №27»
     МБОУ «Центр образования №3» присоединен к МБОУ «СОШ №32»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</si>
  <si>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ФГБОУ ВО «Московский государственный институт культуры» образовательную деятельность на территории больше не осуществляет</t>
    </r>
  </si>
  <si>
    <t xml:space="preserve">Деятельность финансовая и страховая </t>
  </si>
  <si>
    <t>№ п/п</t>
  </si>
  <si>
    <t>Таймырский Долгано-Ненецкий муницип. район</t>
  </si>
  <si>
    <t>млн руб.</t>
  </si>
  <si>
    <t xml:space="preserve">от 300 до 2200 </t>
  </si>
  <si>
    <r>
      <t>Таймырский Долгано-Ненецкий муницип. район</t>
    </r>
    <r>
      <rPr>
        <b/>
        <vertAlign val="superscript"/>
        <sz val="10"/>
        <rFont val="Times New Roman CYR"/>
        <charset val="204"/>
      </rPr>
      <t>1)</t>
    </r>
  </si>
  <si>
    <t>1.7.</t>
  </si>
  <si>
    <r>
      <t xml:space="preserve">Добыча полезных ископаемых </t>
    </r>
    <r>
      <rPr>
        <vertAlign val="superscript"/>
        <sz val="13"/>
        <rFont val="Times New Roman Cyr"/>
        <charset val="204"/>
      </rPr>
      <t>2)</t>
    </r>
  </si>
  <si>
    <t>57,93 / 60,21</t>
  </si>
  <si>
    <t>60.72 / 64,22</t>
  </si>
  <si>
    <t>57,00 / 61,00</t>
  </si>
  <si>
    <t>62,00 / 66,00</t>
  </si>
  <si>
    <t>58,23 / 58,76</t>
  </si>
  <si>
    <t>62,07 / 62,68</t>
  </si>
  <si>
    <t xml:space="preserve"> -</t>
  </si>
  <si>
    <t>33 / 38</t>
  </si>
  <si>
    <t>56,62 / 59,74</t>
  </si>
  <si>
    <t>60,43 / 63,93</t>
  </si>
  <si>
    <t>57,74 / 58,25</t>
  </si>
  <si>
    <t>61,70 / 62,29</t>
  </si>
  <si>
    <t>1 кв. 2017</t>
  </si>
  <si>
    <t>56,00 / 58,00</t>
  </si>
  <si>
    <t>63,00 / 65,00</t>
  </si>
  <si>
    <t xml:space="preserve">    - муниципальные</t>
  </si>
  <si>
    <t>1/1</t>
  </si>
  <si>
    <t xml:space="preserve">чел. </t>
  </si>
  <si>
    <t xml:space="preserve">Транспортировка и хранение </t>
  </si>
  <si>
    <r>
      <t>Деятельность по операциям  с недвижимым имуществом</t>
    </r>
    <r>
      <rPr>
        <vertAlign val="superscript"/>
        <sz val="13"/>
        <rFont val="Times New Roman Cyr"/>
        <charset val="204"/>
      </rPr>
      <t/>
    </r>
  </si>
  <si>
    <t xml:space="preserve">Деятельность профессиональная, научная и техническая </t>
  </si>
  <si>
    <t>1.8.</t>
  </si>
  <si>
    <t>1.9.</t>
  </si>
  <si>
    <t>1.10.</t>
  </si>
  <si>
    <t>1.11.</t>
  </si>
  <si>
    <t>1.12.</t>
  </si>
  <si>
    <t xml:space="preserve">Государственное управление и обеспечение военной безопасности; социальное обеспечение </t>
  </si>
  <si>
    <t>1) Общая сумма включает в себя ряды ОКВЭД (B,D,E,I,S), данные по которым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</si>
  <si>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 xml:space="preserve">2) Данные Красноярскстата </t>
  </si>
  <si>
    <r>
      <t xml:space="preserve">Оборот розничной торговли </t>
    </r>
    <r>
      <rPr>
        <vertAlign val="superscript"/>
        <sz val="13"/>
        <rFont val="Times New Roman Cyr"/>
        <charset val="204"/>
      </rPr>
      <t>2)</t>
    </r>
  </si>
  <si>
    <r>
      <t xml:space="preserve">Оборот общественного питания </t>
    </r>
    <r>
      <rPr>
        <vertAlign val="superscript"/>
        <sz val="13"/>
        <rFont val="Times New Roman Cyr"/>
        <charset val="204"/>
      </rPr>
      <t>2)</t>
    </r>
  </si>
  <si>
    <r>
      <t xml:space="preserve">Объем платных услуг населению (по крупным и средним организациям) </t>
    </r>
    <r>
      <rPr>
        <vertAlign val="superscript"/>
        <sz val="13"/>
        <rFont val="Times New Roman Cyr"/>
        <charset val="204"/>
      </rPr>
      <t>2)</t>
    </r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</si>
  <si>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</si>
  <si>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178 654</t>
    </r>
    <r>
      <rPr>
        <vertAlign val="superscript"/>
        <sz val="13"/>
        <rFont val="Times New Roman Cyr"/>
        <charset val="204"/>
      </rPr>
      <t>3)</t>
    </r>
  </si>
  <si>
    <t>3) Данные Красноярскстата</t>
  </si>
  <si>
    <t>4) По данным ЗАГС</t>
  </si>
  <si>
    <t>5) Ежеквартальная информация</t>
  </si>
  <si>
    <t>55,20 / 58,32</t>
  </si>
  <si>
    <t>59,05 / 62,55</t>
  </si>
  <si>
    <t>56,22 / 56,71</t>
  </si>
  <si>
    <t>60,27 / 60,89</t>
  </si>
  <si>
    <t>Деятельности по операциям с недвижимым имуществом</t>
  </si>
  <si>
    <t>- сбор за пользование объектами водных биологических ресурсов и животного мира</t>
  </si>
  <si>
    <t>30 / 32</t>
  </si>
  <si>
    <t>55,72 / 58,84</t>
  </si>
  <si>
    <t>61,65 / 65,15</t>
  </si>
  <si>
    <t>56,00 / 59,00</t>
  </si>
  <si>
    <t>56,66 / 57,24</t>
  </si>
  <si>
    <t>62,67 / 63,36</t>
  </si>
  <si>
    <t>на 01.07.16г.</t>
  </si>
  <si>
    <t>на 01.07.17</t>
  </si>
  <si>
    <t>Отклонение 01.07.17г./ 01.07.16г, +, -</t>
  </si>
  <si>
    <r>
      <t>на 01.07.17г.</t>
    </r>
    <r>
      <rPr>
        <b/>
        <vertAlign val="superscript"/>
        <sz val="12"/>
        <rFont val="Times New Roman Cyr"/>
        <charset val="204"/>
      </rPr>
      <t>5)</t>
    </r>
  </si>
  <si>
    <t>65,00 / 67,50</t>
  </si>
  <si>
    <t>56,72 / 59,81</t>
  </si>
  <si>
    <t>63,70 / 67,13</t>
  </si>
  <si>
    <t>58,10 / 58,73</t>
  </si>
  <si>
    <t>65,28 / 66,03</t>
  </si>
  <si>
    <t>на 01.07.17г.</t>
  </si>
  <si>
    <t>на 01.07.16</t>
  </si>
  <si>
    <t>0 / 0</t>
  </si>
  <si>
    <t xml:space="preserve"> - </t>
  </si>
  <si>
    <r>
      <t>180 128</t>
    </r>
    <r>
      <rPr>
        <vertAlign val="superscript"/>
        <sz val="13"/>
        <rFont val="Times New Roman Cyr"/>
        <charset val="204"/>
      </rPr>
      <t>2)</t>
    </r>
  </si>
  <si>
    <r>
      <t>179 134</t>
    </r>
    <r>
      <rPr>
        <vertAlign val="superscript"/>
        <sz val="13"/>
        <rFont val="Times New Roman Cyr"/>
        <charset val="204"/>
      </rPr>
      <t>2)</t>
    </r>
  </si>
  <si>
    <t>2 кв. 2017</t>
  </si>
  <si>
    <t>2) По МО г. Дудинка информация приведена по состоянию на 01.07.2017 г.</t>
  </si>
  <si>
    <t>3) По данным МО г.Дудинка на 01.07.2017 г.</t>
  </si>
  <si>
    <t>СЕТЬ УЧРЕЖДЕНИЙ</t>
  </si>
  <si>
    <t>ВСЕГО, 
в т.ч.:</t>
  </si>
  <si>
    <t>Федеральный бюджет</t>
  </si>
  <si>
    <t>Краевой бюджет</t>
  </si>
  <si>
    <t>Местный бюджет</t>
  </si>
  <si>
    <t>Частные</t>
  </si>
  <si>
    <t>5 918 / 0</t>
  </si>
  <si>
    <t>5 315 / 0</t>
  </si>
  <si>
    <t>1.4. Учреждения для детей с отклонениями в развитии (Краевой бюджет):</t>
  </si>
  <si>
    <t>1.5. Учреждения для детей-сирот (Краевой бюджет):</t>
  </si>
  <si>
    <t>1.6. Среднее профессиональное образование:, всего:</t>
  </si>
  <si>
    <t xml:space="preserve"> - Политехнический колледж ГОУВПО «Норильский индустриальный институт»</t>
  </si>
  <si>
    <r>
      <t xml:space="preserve"> - ФГБОУ ВО «Московский государственный институт культуры»</t>
    </r>
    <r>
      <rPr>
        <vertAlign val="superscript"/>
        <sz val="13"/>
        <color rgb="FFFF0000"/>
        <rFont val="Times New Roman"/>
        <family val="1"/>
        <charset val="204"/>
      </rPr>
      <t>2</t>
    </r>
  </si>
  <si>
    <t xml:space="preserve"> - НОЧУ ВО «Московский финансово-промышленный университет «Синергия», филиал</t>
  </si>
  <si>
    <t>34-17-62</t>
  </si>
  <si>
    <r>
      <t xml:space="preserve"> - АНО «Учебный центр Санкт-Петербургского университета аэрокосмического приборостроения»</t>
    </r>
    <r>
      <rPr>
        <vertAlign val="superscript"/>
        <sz val="13"/>
        <color rgb="FF00B050"/>
        <rFont val="Times New Roman"/>
        <family val="1"/>
        <charset val="204"/>
      </rPr>
      <t>3</t>
    </r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</si>
  <si>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</si>
  <si>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</si>
  <si>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1 881/ 55 919</t>
  </si>
  <si>
    <t>1 821/ 52 535</t>
  </si>
  <si>
    <t>1.3. Театры (Краевой бюджет):, всего:</t>
  </si>
  <si>
    <r>
      <t xml:space="preserve"> - МБУ «Музейно-выставочный комплекс "Музей Норильска" / в том числе филиал в районе Талнах</t>
    </r>
    <r>
      <rPr>
        <vertAlign val="superscript"/>
        <sz val="13"/>
        <color rgb="FF7030A0"/>
        <rFont val="Times New Roman"/>
        <family val="1"/>
        <charset val="204"/>
      </rPr>
      <t>4</t>
    </r>
  </si>
  <si>
    <t>75 793</t>
  </si>
  <si>
    <t>75 844</t>
  </si>
  <si>
    <t xml:space="preserve"> - МКУ «Обеспечивающий комплекс учреждений культуры»</t>
  </si>
  <si>
    <t xml:space="preserve"> - количество занимающихся в спортивных муниципальных учреждениях (без учета групп на платной основе)</t>
  </si>
  <si>
    <t xml:space="preserve"> - МКУ «Обеспечивающий комплекс учреждений спорта»</t>
  </si>
  <si>
    <t>ИТОГО ПРОЧИЕ: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</si>
  <si>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</si>
  <si>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</si>
  <si>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</si>
  <si>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</si>
  <si>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</si>
  <si>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</si>
  <si>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t>1.9. МКУ "Управление муниципального закупок"</t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</si>
  <si>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 xml:space="preserve">АНО «Учебный центр Санкт-Петербургского университета аэрокосмического приборостроения» с 2016 года осуществляет образовательную деятельность на территории 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</si>
  <si>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МБУ «Норильская художественная галерея» реорганизовано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</t>
    </r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</si>
  <si>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2016 г. среднесписочная численность работников по полному кругу организаций и предприятий (с дорасчетом по малому бизнесу - 15 481 чел.) составила 100 585 чел.</t>
  </si>
  <si>
    <t>1.1.1</t>
  </si>
  <si>
    <t xml:space="preserve">Обрабатывающие производства, в т.ч. </t>
  </si>
  <si>
    <t>на 01.01.2017 года</t>
  </si>
  <si>
    <t>Распределение налогов, сборов и иных обязательных платежей в консолидированный бюджет края</t>
  </si>
  <si>
    <t xml:space="preserve"> ЗФ ПАО "ГМК "Норильский никель"</t>
  </si>
  <si>
    <t>на 01.01.2017г.</t>
  </si>
  <si>
    <t>Налоги, сборы и иные обязательные платежи собираемые в консолидированный бюджет края</t>
  </si>
  <si>
    <t xml:space="preserve">Структура доходов городского бюджета </t>
  </si>
  <si>
    <t>34 / 37</t>
  </si>
  <si>
    <t>39 / 41</t>
  </si>
  <si>
    <t>37 / 38</t>
  </si>
  <si>
    <t>58,22 / 61,34</t>
  </si>
  <si>
    <t>58,00 / 61,00</t>
  </si>
  <si>
    <t>59,47 / 59,98</t>
  </si>
  <si>
    <t>67,17 / 70,63</t>
  </si>
  <si>
    <t>66,50 / 69,50</t>
  </si>
  <si>
    <t>68,38 / 69,02</t>
  </si>
  <si>
    <r>
      <t xml:space="preserve"> Детское дошкольное учреждение:</t>
    </r>
    <r>
      <rPr>
        <b/>
        <sz val="14"/>
        <rFont val="Calibri"/>
        <family val="2"/>
        <charset val="204"/>
      </rPr>
      <t>²⁾</t>
    </r>
  </si>
  <si>
    <r>
      <t>Тарифы для населения на жилищно-коммунальное хозяйство</t>
    </r>
    <r>
      <rPr>
        <b/>
        <sz val="14"/>
        <rFont val="Calibri"/>
        <family val="2"/>
        <charset val="204"/>
      </rPr>
      <t>²⁾</t>
    </r>
  </si>
  <si>
    <t>край</t>
  </si>
  <si>
    <r>
      <t>на 01.09.16г.</t>
    </r>
    <r>
      <rPr>
        <b/>
        <vertAlign val="superscript"/>
        <sz val="12"/>
        <rFont val="Times New Roman Cyr"/>
        <charset val="204"/>
      </rPr>
      <t>4)</t>
    </r>
  </si>
  <si>
    <r>
      <t>на 01.09.17г.</t>
    </r>
    <r>
      <rPr>
        <b/>
        <vertAlign val="superscript"/>
        <sz val="12"/>
        <rFont val="Times New Roman Cyr"/>
        <charset val="204"/>
      </rPr>
      <t>4)</t>
    </r>
  </si>
  <si>
    <t>Отклонение 01.09.17г./ 01.09.16г, +, -</t>
  </si>
  <si>
    <t>август
 2016</t>
  </si>
  <si>
    <t>август
 2017</t>
  </si>
  <si>
    <t>Отклонение                                        август 2017 / 2016</t>
  </si>
  <si>
    <t>август
2016</t>
  </si>
  <si>
    <t>август
  2017</t>
  </si>
  <si>
    <t>Отклонение                                          август 2017 / 2016</t>
  </si>
  <si>
    <t>на 01.09.16г</t>
  </si>
  <si>
    <t>на 01.09.17г</t>
  </si>
  <si>
    <t>Отклонение                                    01.09.17г. / 01.09.16г.</t>
  </si>
  <si>
    <t>на 01.09.16г.</t>
  </si>
  <si>
    <t>на 01.09.17</t>
  </si>
  <si>
    <t>Отклонение 01.09.17/ 01.09.16,          +, -</t>
  </si>
  <si>
    <t>на 01.09.2016г.</t>
  </si>
  <si>
    <t>на 01.09.2017г.</t>
  </si>
  <si>
    <t>август
2017</t>
  </si>
  <si>
    <t>за август 2017г</t>
  </si>
  <si>
    <t>за август 2016г</t>
  </si>
  <si>
    <t>на 01.09.17г.</t>
  </si>
  <si>
    <t>Темп роста 01.09.17/
01.09.16, 
%</t>
  </si>
  <si>
    <t>на 01.09.2017 года</t>
  </si>
  <si>
    <t>на 01.09.2016 года</t>
  </si>
  <si>
    <t>Темп роста, %
(01.09.2017/01.09.2016)</t>
  </si>
  <si>
    <t>факт на 01.09.2016</t>
  </si>
  <si>
    <t>факт на 01.09.2017</t>
  </si>
  <si>
    <t>на 01.09.16</t>
  </si>
  <si>
    <t>на 01.09.2016</t>
  </si>
  <si>
    <t>на 01.09.2017</t>
  </si>
  <si>
    <t>01.09.14 г.</t>
  </si>
  <si>
    <t>01.09.15 г.</t>
  </si>
  <si>
    <t>01.09.16 г.</t>
  </si>
  <si>
    <t>01.09.17 г.</t>
  </si>
  <si>
    <t>39,50 / 40</t>
  </si>
  <si>
    <t>40,80 / 43</t>
  </si>
  <si>
    <t>41,80 / 43</t>
  </si>
  <si>
    <t>44,00 / 44,50</t>
  </si>
  <si>
    <t>41,70 / 44</t>
  </si>
  <si>
    <t>44,10 / 45</t>
  </si>
  <si>
    <t>46,00 / 46,50</t>
  </si>
  <si>
    <t>41,90 / 42</t>
  </si>
  <si>
    <t>44,50 / 45,00</t>
  </si>
  <si>
    <t>58,03 / 61,57</t>
  </si>
  <si>
    <t>59,37 / 59,86</t>
  </si>
  <si>
    <t>68,73 / 72,23</t>
  </si>
  <si>
    <t>70,05 / 70,63</t>
  </si>
  <si>
    <r>
      <t xml:space="preserve">Величина прожиточного минимума (III квартал) </t>
    </r>
    <r>
      <rPr>
        <vertAlign val="superscript"/>
        <sz val="13"/>
        <rFont val="Times New Roman Cyr"/>
        <charset val="204"/>
      </rPr>
      <t>1)</t>
    </r>
  </si>
  <si>
    <t>1) Величина прожиточного минимума устанавливается раз в квартал постановлением Правительства Красноярского края и указана за 3 квартал 2017 и 2016 гг.</t>
  </si>
  <si>
    <r>
      <t>Средние цены в городах РФ и МО г. Норильск в августе 2017 года</t>
    </r>
    <r>
      <rPr>
        <vertAlign val="superscript"/>
        <sz val="12"/>
        <rFont val="Times New Roman"/>
        <family val="1"/>
        <charset val="204"/>
      </rPr>
      <t>1)</t>
    </r>
  </si>
  <si>
    <t>Итого 
за 8 месяцев</t>
  </si>
  <si>
    <t>68,00 / 71,50</t>
  </si>
  <si>
    <t>57,00 / 60,00</t>
  </si>
  <si>
    <t>в 1,7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</si>
</sst>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.00\ _р_._-;\-* #,##0.00\ _р_._-;_-* &quot;-&quot;??\ _р_._-;_-@_-"/>
    <numFmt numFmtId="166" formatCode="#,##0.0"/>
    <numFmt numFmtId="167" formatCode="0.0"/>
    <numFmt numFmtId="168" formatCode="#,##0.000"/>
    <numFmt numFmtId="169" formatCode="#,##0.0000"/>
    <numFmt numFmtId="170" formatCode="#,##0.0_ ;\-#,##0.0\ "/>
    <numFmt numFmtId="171" formatCode="0.0000"/>
    <numFmt numFmtId="172" formatCode="#,##0.00000"/>
  </numFmts>
  <fonts count="18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i/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3"/>
      <name val="Times New Roman Cyr"/>
      <family val="1"/>
      <charset val="204"/>
    </font>
    <font>
      <sz val="8"/>
      <name val="Times New Roman Cyr"/>
      <family val="1"/>
      <charset val="204"/>
    </font>
    <font>
      <sz val="14"/>
      <name val="Times New Roman Cyr"/>
      <family val="1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2"/>
      <color indexed="10"/>
      <name val="Times New Roman Cyr"/>
      <family val="1"/>
      <charset val="204"/>
    </font>
    <font>
      <sz val="10"/>
      <name val="Times New Roman Cyr"/>
      <charset val="204"/>
    </font>
    <font>
      <i/>
      <sz val="11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 Cyr"/>
      <charset val="204"/>
    </font>
    <font>
      <b/>
      <i/>
      <sz val="12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11"/>
      <name val="Arial Cyr"/>
      <charset val="204"/>
    </font>
    <font>
      <b/>
      <sz val="24"/>
      <color indexed="10"/>
      <name val="Times New Roman Cyr"/>
      <family val="1"/>
      <charset val="204"/>
    </font>
    <font>
      <u/>
      <sz val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3"/>
      <color rgb="FFFF0000"/>
      <name val="Times New Roman CYR"/>
      <family val="1"/>
      <charset val="204"/>
    </font>
    <font>
      <b/>
      <i/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b/>
      <sz val="10"/>
      <color indexed="10"/>
      <name val="Times New Roman Cyr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6"/>
      <name val="Times New Roman Cyr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3"/>
      <color theme="0"/>
      <name val="Times New Roman Cyr"/>
      <charset val="204"/>
    </font>
    <font>
      <sz val="9"/>
      <name val="Times New Roman CYR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2"/>
      <name val="Arial Cyr"/>
      <charset val="204"/>
    </font>
    <font>
      <sz val="10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0"/>
      <name val="Times New Roman CYR"/>
      <charset val="204"/>
    </font>
    <font>
      <b/>
      <sz val="10"/>
      <color indexed="8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8"/>
      <color rgb="FFFF0000"/>
      <name val="Times New Roman CYR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22"/>
      <color rgb="FFFF0000"/>
      <name val="Times New Roman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vertAlign val="superscript"/>
      <sz val="13"/>
      <color rgb="FFFF000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1"/>
      <color theme="1"/>
      <name val="Calibri"/>
      <family val="2"/>
      <scheme val="minor"/>
    </font>
    <font>
      <vertAlign val="superscript"/>
      <sz val="13"/>
      <color rgb="FF00B050"/>
      <name val="Times New Roman"/>
      <family val="1"/>
      <charset val="204"/>
    </font>
    <font>
      <vertAlign val="superscript"/>
      <sz val="13"/>
      <color rgb="FF7030A0"/>
      <name val="Times New Roman"/>
      <family val="1"/>
      <charset val="204"/>
    </font>
    <font>
      <b/>
      <sz val="12"/>
      <color rgb="FFFF0000"/>
      <name val="Times New Roman Cyr"/>
      <charset val="204"/>
    </font>
    <font>
      <b/>
      <sz val="14"/>
      <name val="Calibri"/>
      <family val="2"/>
      <charset val="204"/>
    </font>
    <font>
      <b/>
      <sz val="16"/>
      <name val="Times New Roman Cyr"/>
      <charset val="204"/>
    </font>
    <font>
      <sz val="10"/>
      <color rgb="FFC00000"/>
      <name val="Arial Cyr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297">
    <xf numFmtId="0" fontId="0" fillId="0" borderId="0"/>
    <xf numFmtId="164" fontId="32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32" fillId="0" borderId="0" applyFont="0" applyFill="0" applyBorder="0" applyAlignment="0" applyProtection="0"/>
    <xf numFmtId="0" fontId="31" fillId="0" borderId="0"/>
    <xf numFmtId="0" fontId="32" fillId="0" borderId="0"/>
    <xf numFmtId="9" fontId="32" fillId="0" borderId="0" applyFont="0" applyFill="0" applyBorder="0" applyAlignment="0" applyProtection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141" fillId="9" borderId="0" applyNumberFormat="0" applyBorder="0" applyAlignment="0" applyProtection="0"/>
    <xf numFmtId="0" fontId="141" fillId="10" borderId="0" applyNumberFormat="0" applyBorder="0" applyAlignment="0" applyProtection="0"/>
    <xf numFmtId="0" fontId="141" fillId="11" borderId="0" applyNumberFormat="0" applyBorder="0" applyAlignment="0" applyProtection="0"/>
    <xf numFmtId="0" fontId="141" fillId="12" borderId="0" applyNumberFormat="0" applyBorder="0" applyAlignment="0" applyProtection="0"/>
    <xf numFmtId="0" fontId="141" fillId="13" borderId="0" applyNumberFormat="0" applyBorder="0" applyAlignment="0" applyProtection="0"/>
    <xf numFmtId="0" fontId="141" fillId="14" borderId="0" applyNumberFormat="0" applyBorder="0" applyAlignment="0" applyProtection="0"/>
    <xf numFmtId="0" fontId="141" fillId="15" borderId="0" applyNumberFormat="0" applyBorder="0" applyAlignment="0" applyProtection="0"/>
    <xf numFmtId="0" fontId="141" fillId="16" borderId="0" applyNumberFormat="0" applyBorder="0" applyAlignment="0" applyProtection="0"/>
    <xf numFmtId="0" fontId="141" fillId="17" borderId="0" applyNumberFormat="0" applyBorder="0" applyAlignment="0" applyProtection="0"/>
    <xf numFmtId="0" fontId="141" fillId="18" borderId="0" applyNumberFormat="0" applyBorder="0" applyAlignment="0" applyProtection="0"/>
    <xf numFmtId="0" fontId="141" fillId="19" borderId="0" applyNumberFormat="0" applyBorder="0" applyAlignment="0" applyProtection="0"/>
    <xf numFmtId="0" fontId="141" fillId="20" borderId="0" applyNumberFormat="0" applyBorder="0" applyAlignment="0" applyProtection="0"/>
    <xf numFmtId="0" fontId="142" fillId="21" borderId="0" applyNumberFormat="0" applyBorder="0" applyAlignment="0" applyProtection="0"/>
    <xf numFmtId="0" fontId="142" fillId="22" borderId="0" applyNumberFormat="0" applyBorder="0" applyAlignment="0" applyProtection="0"/>
    <xf numFmtId="0" fontId="142" fillId="8" borderId="0" applyNumberFormat="0" applyBorder="0" applyAlignment="0" applyProtection="0"/>
    <xf numFmtId="0" fontId="142" fillId="23" borderId="0" applyNumberFormat="0" applyBorder="0" applyAlignment="0" applyProtection="0"/>
    <xf numFmtId="0" fontId="142" fillId="24" borderId="0" applyNumberFormat="0" applyBorder="0" applyAlignment="0" applyProtection="0"/>
    <xf numFmtId="0" fontId="142" fillId="4" borderId="0" applyNumberFormat="0" applyBorder="0" applyAlignment="0" applyProtection="0"/>
    <xf numFmtId="0" fontId="142" fillId="25" borderId="0" applyNumberFormat="0" applyBorder="0" applyAlignment="0" applyProtection="0"/>
    <xf numFmtId="0" fontId="142" fillId="26" borderId="0" applyNumberFormat="0" applyBorder="0" applyAlignment="0" applyProtection="0"/>
    <xf numFmtId="0" fontId="142" fillId="27" borderId="0" applyNumberFormat="0" applyBorder="0" applyAlignment="0" applyProtection="0"/>
    <xf numFmtId="0" fontId="142" fillId="28" borderId="0" applyNumberFormat="0" applyBorder="0" applyAlignment="0" applyProtection="0"/>
    <xf numFmtId="0" fontId="142" fillId="29" borderId="0" applyNumberFormat="0" applyBorder="0" applyAlignment="0" applyProtection="0"/>
    <xf numFmtId="0" fontId="142" fillId="30" borderId="0" applyNumberFormat="0" applyBorder="0" applyAlignment="0" applyProtection="0"/>
    <xf numFmtId="0" fontId="157" fillId="31" borderId="81" applyNumberFormat="0" applyAlignment="0" applyProtection="0"/>
    <xf numFmtId="0" fontId="156" fillId="32" borderId="82" applyNumberFormat="0" applyAlignment="0" applyProtection="0"/>
    <xf numFmtId="0" fontId="155" fillId="32" borderId="8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154" fillId="0" borderId="79" applyNumberFormat="0" applyFill="0" applyAlignment="0" applyProtection="0"/>
    <xf numFmtId="0" fontId="153" fillId="0" borderId="87" applyNumberFormat="0" applyFill="0" applyAlignment="0" applyProtection="0"/>
    <xf numFmtId="0" fontId="152" fillId="0" borderId="80" applyNumberFormat="0" applyFill="0" applyAlignment="0" applyProtection="0"/>
    <xf numFmtId="0" fontId="152" fillId="0" borderId="0" applyNumberFormat="0" applyFill="0" applyBorder="0" applyAlignment="0" applyProtection="0"/>
    <xf numFmtId="0" fontId="143" fillId="0" borderId="86" applyNumberFormat="0" applyFill="0" applyAlignment="0" applyProtection="0"/>
    <xf numFmtId="0" fontId="144" fillId="33" borderId="84" applyNumberFormat="0" applyAlignment="0" applyProtection="0"/>
    <xf numFmtId="0" fontId="151" fillId="0" borderId="0" applyNumberFormat="0" applyFill="0" applyBorder="0" applyAlignment="0" applyProtection="0"/>
    <xf numFmtId="0" fontId="150" fillId="34" borderId="0" applyNumberFormat="0" applyBorder="0" applyAlignment="0" applyProtection="0"/>
    <xf numFmtId="0" fontId="149" fillId="35" borderId="0" applyNumberFormat="0" applyBorder="0" applyAlignment="0" applyProtection="0"/>
    <xf numFmtId="0" fontId="148" fillId="0" borderId="0" applyNumberFormat="0" applyFill="0" applyBorder="0" applyAlignment="0" applyProtection="0"/>
    <xf numFmtId="0" fontId="32" fillId="36" borderId="85" applyNumberFormat="0" applyFont="0" applyAlignment="0" applyProtection="0"/>
    <xf numFmtId="9" fontId="32" fillId="0" borderId="0" applyFont="0" applyFill="0" applyBorder="0" applyAlignment="0" applyProtection="0"/>
    <xf numFmtId="0" fontId="147" fillId="0" borderId="83" applyNumberFormat="0" applyFill="0" applyAlignment="0" applyProtection="0"/>
    <xf numFmtId="0" fontId="145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146" fillId="37" borderId="0" applyNumberFormat="0" applyBorder="0" applyAlignment="0" applyProtection="0"/>
    <xf numFmtId="0" fontId="32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177" fillId="0" borderId="0"/>
    <xf numFmtId="0" fontId="2" fillId="0" borderId="0"/>
    <xf numFmtId="0" fontId="2" fillId="0" borderId="0"/>
    <xf numFmtId="0" fontId="1" fillId="0" borderId="0"/>
  </cellStyleXfs>
  <cellXfs count="1908">
    <xf numFmtId="0" fontId="0" fillId="0" borderId="0" xfId="0"/>
    <xf numFmtId="166" fontId="38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/>
    <xf numFmtId="166" fontId="38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38" fillId="0" borderId="0" xfId="0" applyFont="1" applyFill="1" applyBorder="1"/>
    <xf numFmtId="0" fontId="38" fillId="0" borderId="0" xfId="0" applyFont="1" applyFill="1"/>
    <xf numFmtId="0" fontId="34" fillId="0" borderId="0" xfId="0" applyFont="1" applyFill="1"/>
    <xf numFmtId="167" fontId="33" fillId="0" borderId="0" xfId="0" applyNumberFormat="1" applyFont="1" applyFill="1"/>
    <xf numFmtId="0" fontId="34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33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34" fillId="0" borderId="0" xfId="0" applyFont="1" applyFill="1" applyBorder="1" applyAlignment="1">
      <alignment horizontal="center"/>
    </xf>
    <xf numFmtId="0" fontId="80" fillId="0" borderId="0" xfId="0" applyFont="1" applyFill="1" applyBorder="1"/>
    <xf numFmtId="0" fontId="38" fillId="0" borderId="0" xfId="0" applyFont="1" applyFill="1" applyAlignment="1">
      <alignment wrapText="1"/>
    </xf>
    <xf numFmtId="0" fontId="75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top" wrapText="1"/>
    </xf>
    <xf numFmtId="0" fontId="82" fillId="0" borderId="0" xfId="0" applyFont="1" applyFill="1" applyBorder="1" applyAlignment="1">
      <alignment horizontal="center" wrapText="1"/>
    </xf>
    <xf numFmtId="0" fontId="81" fillId="0" borderId="0" xfId="0" applyFont="1" applyFill="1" applyBorder="1" applyAlignment="1">
      <alignment wrapText="1"/>
    </xf>
    <xf numFmtId="0" fontId="34" fillId="0" borderId="0" xfId="0" applyFont="1" applyFill="1" applyBorder="1"/>
    <xf numFmtId="0" fontId="76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horizontal="left"/>
    </xf>
    <xf numFmtId="2" fontId="33" fillId="0" borderId="0" xfId="0" applyNumberFormat="1" applyFont="1" applyFill="1"/>
    <xf numFmtId="1" fontId="33" fillId="0" borderId="0" xfId="0" applyNumberFormat="1" applyFont="1" applyFill="1"/>
    <xf numFmtId="0" fontId="57" fillId="0" borderId="0" xfId="0" applyFont="1" applyFill="1" applyBorder="1" applyAlignment="1">
      <alignment vertical="center" wrapText="1"/>
    </xf>
    <xf numFmtId="49" fontId="33" fillId="0" borderId="0" xfId="0" applyNumberFormat="1" applyFont="1" applyFill="1" applyAlignment="1">
      <alignment horizontal="center"/>
    </xf>
    <xf numFmtId="166" fontId="38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7" fillId="0" borderId="0" xfId="0" applyFont="1" applyFill="1"/>
    <xf numFmtId="0" fontId="42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vertical="center" wrapText="1"/>
    </xf>
    <xf numFmtId="166" fontId="3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wrapText="1"/>
    </xf>
    <xf numFmtId="166" fontId="34" fillId="0" borderId="0" xfId="0" applyNumberFormat="1" applyFont="1" applyFill="1" applyBorder="1" applyAlignment="1">
      <alignment horizontal="center" vertical="center"/>
    </xf>
    <xf numFmtId="166" fontId="43" fillId="0" borderId="0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97" fillId="0" borderId="0" xfId="0" applyFont="1" applyFill="1" applyBorder="1"/>
    <xf numFmtId="0" fontId="33" fillId="0" borderId="15" xfId="0" applyFont="1" applyFill="1" applyBorder="1"/>
    <xf numFmtId="0" fontId="41" fillId="0" borderId="0" xfId="0" applyFont="1" applyFill="1" applyBorder="1"/>
    <xf numFmtId="166" fontId="33" fillId="0" borderId="0" xfId="0" applyNumberFormat="1" applyFont="1" applyFill="1"/>
    <xf numFmtId="168" fontId="33" fillId="0" borderId="0" xfId="0" applyNumberFormat="1" applyFont="1" applyFill="1"/>
    <xf numFmtId="166" fontId="49" fillId="0" borderId="0" xfId="0" applyNumberFormat="1" applyFont="1" applyFill="1"/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center"/>
    </xf>
    <xf numFmtId="168" fontId="49" fillId="0" borderId="0" xfId="0" applyNumberFormat="1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99" fillId="0" borderId="0" xfId="0" applyFont="1" applyFill="1"/>
    <xf numFmtId="0" fontId="33" fillId="0" borderId="0" xfId="0" applyFont="1" applyFill="1" applyBorder="1" applyAlignment="1">
      <alignment vertical="center"/>
    </xf>
    <xf numFmtId="0" fontId="81" fillId="0" borderId="0" xfId="0" applyFont="1" applyFill="1" applyBorder="1"/>
    <xf numFmtId="3" fontId="33" fillId="0" borderId="0" xfId="0" applyNumberFormat="1" applyFont="1" applyFill="1"/>
    <xf numFmtId="0" fontId="102" fillId="0" borderId="0" xfId="0" applyFont="1" applyFill="1"/>
    <xf numFmtId="0" fontId="47" fillId="0" borderId="0" xfId="0" applyFont="1" applyFill="1"/>
    <xf numFmtId="0" fontId="47" fillId="0" borderId="0" xfId="0" applyFont="1" applyFill="1" applyAlignment="1">
      <alignment horizontal="center"/>
    </xf>
    <xf numFmtId="166" fontId="38" fillId="0" borderId="0" xfId="0" applyNumberFormat="1" applyFont="1" applyFill="1"/>
    <xf numFmtId="166" fontId="34" fillId="0" borderId="0" xfId="0" applyNumberFormat="1" applyFont="1" applyFill="1"/>
    <xf numFmtId="0" fontId="95" fillId="0" borderId="0" xfId="0" applyFont="1" applyFill="1"/>
    <xf numFmtId="167" fontId="34" fillId="0" borderId="0" xfId="0" applyNumberFormat="1" applyFont="1" applyFill="1" applyBorder="1" applyAlignment="1">
      <alignment horizontal="center"/>
    </xf>
    <xf numFmtId="166" fontId="116" fillId="0" borderId="0" xfId="0" applyNumberFormat="1" applyFont="1" applyFill="1"/>
    <xf numFmtId="166" fontId="117" fillId="0" borderId="0" xfId="0" applyNumberFormat="1" applyFont="1" applyFill="1" applyAlignment="1">
      <alignment horizontal="center"/>
    </xf>
    <xf numFmtId="2" fontId="34" fillId="0" borderId="0" xfId="0" applyNumberFormat="1" applyFont="1" applyFill="1"/>
    <xf numFmtId="171" fontId="115" fillId="0" borderId="0" xfId="0" applyNumberFormat="1" applyFont="1" applyFill="1"/>
    <xf numFmtId="171" fontId="34" fillId="0" borderId="0" xfId="0" applyNumberFormat="1" applyFont="1" applyFill="1"/>
    <xf numFmtId="168" fontId="115" fillId="3" borderId="28" xfId="18" applyNumberFormat="1" applyFont="1" applyFill="1" applyBorder="1" applyAlignment="1">
      <alignment horizontal="center" vertical="center"/>
    </xf>
    <xf numFmtId="168" fontId="115" fillId="3" borderId="52" xfId="18" applyNumberFormat="1" applyFont="1" applyFill="1" applyBorder="1" applyAlignment="1">
      <alignment horizontal="center" vertical="center"/>
    </xf>
    <xf numFmtId="168" fontId="114" fillId="0" borderId="41" xfId="0" applyNumberFormat="1" applyFont="1" applyFill="1" applyBorder="1" applyAlignment="1">
      <alignment horizontal="center" vertical="center"/>
    </xf>
    <xf numFmtId="168" fontId="114" fillId="0" borderId="43" xfId="0" applyNumberFormat="1" applyFont="1" applyFill="1" applyBorder="1" applyAlignment="1">
      <alignment horizontal="center" vertical="center"/>
    </xf>
    <xf numFmtId="168" fontId="115" fillId="0" borderId="18" xfId="0" applyNumberFormat="1" applyFont="1" applyFill="1" applyBorder="1" applyAlignment="1">
      <alignment horizontal="center" vertical="center"/>
    </xf>
    <xf numFmtId="168" fontId="114" fillId="0" borderId="18" xfId="0" applyNumberFormat="1" applyFont="1" applyFill="1" applyBorder="1" applyAlignment="1">
      <alignment horizontal="center" vertical="center"/>
    </xf>
    <xf numFmtId="169" fontId="115" fillId="3" borderId="52" xfId="18" applyNumberFormat="1" applyFont="1" applyFill="1" applyBorder="1" applyAlignment="1">
      <alignment horizontal="center" vertical="center"/>
    </xf>
    <xf numFmtId="168" fontId="115" fillId="0" borderId="47" xfId="0" applyNumberFormat="1" applyFont="1" applyFill="1" applyBorder="1" applyAlignment="1">
      <alignment horizontal="center"/>
    </xf>
    <xf numFmtId="168" fontId="114" fillId="0" borderId="34" xfId="0" applyNumberFormat="1" applyFont="1" applyFill="1" applyBorder="1" applyAlignment="1">
      <alignment horizontal="center" vertical="center"/>
    </xf>
    <xf numFmtId="168" fontId="114" fillId="0" borderId="39" xfId="0" applyNumberFormat="1" applyFont="1" applyFill="1" applyBorder="1" applyAlignment="1">
      <alignment horizontal="center" vertical="center"/>
    </xf>
    <xf numFmtId="168" fontId="115" fillId="0" borderId="18" xfId="0" applyNumberFormat="1" applyFont="1" applyFill="1" applyBorder="1" applyAlignment="1">
      <alignment horizontal="center"/>
    </xf>
    <xf numFmtId="168" fontId="114" fillId="3" borderId="40" xfId="0" applyNumberFormat="1" applyFont="1" applyFill="1" applyBorder="1" applyAlignment="1">
      <alignment horizontal="center" vertical="center"/>
    </xf>
    <xf numFmtId="168" fontId="114" fillId="0" borderId="48" xfId="0" applyNumberFormat="1" applyFont="1" applyFill="1" applyBorder="1" applyAlignment="1">
      <alignment horizontal="center" vertical="center"/>
    </xf>
    <xf numFmtId="168" fontId="114" fillId="0" borderId="49" xfId="0" applyNumberFormat="1" applyFont="1" applyFill="1" applyBorder="1" applyAlignment="1">
      <alignment horizontal="center" vertical="center"/>
    </xf>
    <xf numFmtId="168" fontId="110" fillId="3" borderId="30" xfId="18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166" fontId="33" fillId="0" borderId="0" xfId="0" applyNumberFormat="1" applyFont="1" applyFill="1" applyBorder="1"/>
    <xf numFmtId="0" fontId="33" fillId="0" borderId="0" xfId="0" applyFont="1" applyFill="1" applyBorder="1" applyAlignment="1"/>
    <xf numFmtId="0" fontId="81" fillId="0" borderId="0" xfId="0" applyFont="1" applyFill="1" applyBorder="1" applyAlignment="1">
      <alignment vertical="top" wrapText="1"/>
    </xf>
    <xf numFmtId="0" fontId="82" fillId="0" borderId="0" xfId="0" applyFont="1" applyFill="1" applyBorder="1" applyAlignment="1">
      <alignment vertical="top" wrapText="1"/>
    </xf>
    <xf numFmtId="0" fontId="83" fillId="0" borderId="0" xfId="0" applyFont="1" applyFill="1" applyBorder="1"/>
    <xf numFmtId="0" fontId="84" fillId="0" borderId="0" xfId="0" applyFont="1" applyFill="1" applyBorder="1" applyAlignment="1">
      <alignment horizontal="right"/>
    </xf>
    <xf numFmtId="0" fontId="85" fillId="0" borderId="0" xfId="0" applyFont="1" applyFill="1" applyBorder="1" applyAlignment="1">
      <alignment horizontal="justify"/>
    </xf>
    <xf numFmtId="0" fontId="80" fillId="0" borderId="0" xfId="0" applyFont="1" applyFill="1"/>
    <xf numFmtId="0" fontId="55" fillId="0" borderId="0" xfId="0" applyFont="1" applyFill="1" applyAlignment="1"/>
    <xf numFmtId="166" fontId="114" fillId="0" borderId="6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" fontId="33" fillId="0" borderId="0" xfId="0" applyNumberFormat="1" applyFont="1" applyFill="1"/>
    <xf numFmtId="166" fontId="114" fillId="3" borderId="73" xfId="0" applyNumberFormat="1" applyFont="1" applyFill="1" applyBorder="1" applyAlignment="1">
      <alignment horizontal="center" vertical="center"/>
    </xf>
    <xf numFmtId="166" fontId="114" fillId="0" borderId="61" xfId="0" applyNumberFormat="1" applyFont="1" applyFill="1" applyBorder="1" applyAlignment="1">
      <alignment horizontal="center" vertical="center"/>
    </xf>
    <xf numFmtId="166" fontId="114" fillId="0" borderId="19" xfId="0" applyNumberFormat="1" applyFont="1" applyFill="1" applyBorder="1" applyAlignment="1">
      <alignment horizontal="center" vertical="center"/>
    </xf>
    <xf numFmtId="166" fontId="114" fillId="0" borderId="35" xfId="0" applyNumberFormat="1" applyFont="1" applyFill="1" applyBorder="1" applyAlignment="1">
      <alignment horizontal="center" vertical="center"/>
    </xf>
    <xf numFmtId="166" fontId="114" fillId="3" borderId="75" xfId="0" applyNumberFormat="1" applyFont="1" applyFill="1" applyBorder="1" applyAlignment="1">
      <alignment horizontal="center" vertical="center"/>
    </xf>
    <xf numFmtId="166" fontId="114" fillId="0" borderId="63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3" fontId="38" fillId="2" borderId="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122" fillId="0" borderId="0" xfId="0" applyFont="1" applyFill="1" applyAlignment="1">
      <alignment vertical="center"/>
    </xf>
    <xf numFmtId="0" fontId="33" fillId="0" borderId="0" xfId="0" applyFont="1" applyFill="1" applyAlignment="1">
      <alignment wrapText="1"/>
    </xf>
    <xf numFmtId="0" fontId="123" fillId="0" borderId="0" xfId="0" applyFont="1" applyFill="1" applyBorder="1" applyAlignment="1">
      <alignment horizontal="center"/>
    </xf>
    <xf numFmtId="4" fontId="38" fillId="0" borderId="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/>
    <xf numFmtId="2" fontId="50" fillId="0" borderId="0" xfId="0" applyNumberFormat="1" applyFont="1" applyFill="1" applyAlignment="1"/>
    <xf numFmtId="3" fontId="58" fillId="2" borderId="0" xfId="0" applyNumberFormat="1" applyFont="1" applyFill="1" applyBorder="1" applyAlignment="1">
      <alignment horizontal="center" vertical="center" wrapText="1"/>
    </xf>
    <xf numFmtId="167" fontId="38" fillId="0" borderId="0" xfId="0" applyNumberFormat="1" applyFont="1" applyFill="1"/>
    <xf numFmtId="0" fontId="38" fillId="0" borderId="0" xfId="0" applyFont="1" applyFill="1" applyAlignment="1">
      <alignment horizontal="center"/>
    </xf>
    <xf numFmtId="0" fontId="42" fillId="0" borderId="0" xfId="0" applyFont="1" applyFill="1"/>
    <xf numFmtId="0" fontId="42" fillId="0" borderId="0" xfId="0" applyFont="1" applyFill="1" applyBorder="1"/>
    <xf numFmtId="166" fontId="43" fillId="0" borderId="9" xfId="0" applyNumberFormat="1" applyFont="1" applyFill="1" applyBorder="1" applyAlignment="1">
      <alignment horizontal="center" vertical="center"/>
    </xf>
    <xf numFmtId="4" fontId="43" fillId="0" borderId="32" xfId="0" applyNumberFormat="1" applyFont="1" applyFill="1" applyBorder="1" applyAlignment="1">
      <alignment horizontal="center" vertical="center"/>
    </xf>
    <xf numFmtId="166" fontId="43" fillId="0" borderId="10" xfId="0" applyNumberFormat="1" applyFont="1" applyFill="1" applyBorder="1" applyAlignment="1">
      <alignment horizontal="center"/>
    </xf>
    <xf numFmtId="166" fontId="43" fillId="0" borderId="31" xfId="0" applyNumberFormat="1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/>
    </xf>
    <xf numFmtId="0" fontId="43" fillId="0" borderId="52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167" fontId="45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4" fontId="55" fillId="0" borderId="0" xfId="0" applyNumberFormat="1" applyFont="1" applyFill="1" applyAlignment="1"/>
    <xf numFmtId="0" fontId="34" fillId="0" borderId="0" xfId="0" applyFont="1" applyFill="1" applyBorder="1" applyAlignment="1">
      <alignment horizontal="right" vertical="center" wrapText="1"/>
    </xf>
    <xf numFmtId="166" fontId="37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0" fontId="37" fillId="0" borderId="0" xfId="0" applyFont="1" applyFill="1" applyBorder="1" applyAlignment="1">
      <alignment wrapText="1"/>
    </xf>
    <xf numFmtId="0" fontId="36" fillId="0" borderId="0" xfId="0" applyFont="1" applyFill="1" applyAlignment="1">
      <alignment horizontal="left"/>
    </xf>
    <xf numFmtId="3" fontId="33" fillId="0" borderId="0" xfId="0" applyNumberFormat="1" applyFont="1" applyFill="1" applyBorder="1"/>
    <xf numFmtId="3" fontId="38" fillId="0" borderId="0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4" fontId="37" fillId="0" borderId="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right" vertical="center" wrapText="1"/>
    </xf>
    <xf numFmtId="0" fontId="40" fillId="0" borderId="1" xfId="0" applyFont="1" applyFill="1" applyBorder="1" applyAlignment="1">
      <alignment horizontal="left" vertical="center"/>
    </xf>
    <xf numFmtId="4" fontId="38" fillId="0" borderId="2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/>
    </xf>
    <xf numFmtId="4" fontId="33" fillId="0" borderId="0" xfId="0" applyNumberFormat="1" applyFont="1" applyFill="1" applyAlignment="1">
      <alignment vertical="center"/>
    </xf>
    <xf numFmtId="166" fontId="37" fillId="0" borderId="10" xfId="0" applyNumberFormat="1" applyFont="1" applyFill="1" applyBorder="1" applyAlignment="1">
      <alignment horizontal="center" vertical="center"/>
    </xf>
    <xf numFmtId="166" fontId="38" fillId="0" borderId="40" xfId="0" applyNumberFormat="1" applyFont="1" applyFill="1" applyBorder="1" applyAlignment="1">
      <alignment horizontal="center" vertical="center"/>
    </xf>
    <xf numFmtId="166" fontId="37" fillId="0" borderId="2" xfId="0" applyNumberFormat="1" applyFont="1" applyFill="1" applyBorder="1" applyAlignment="1">
      <alignment horizontal="center" vertical="center"/>
    </xf>
    <xf numFmtId="166" fontId="37" fillId="0" borderId="5" xfId="0" applyNumberFormat="1" applyFont="1" applyFill="1" applyBorder="1" applyAlignment="1">
      <alignment horizontal="center" vertical="center"/>
    </xf>
    <xf numFmtId="166" fontId="38" fillId="0" borderId="31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/>
    <xf numFmtId="0" fontId="80" fillId="0" borderId="0" xfId="0" applyFont="1" applyFill="1" applyBorder="1"/>
    <xf numFmtId="0" fontId="88" fillId="0" borderId="0" xfId="0" applyFont="1" applyFill="1" applyAlignment="1">
      <alignment horizontal="center"/>
    </xf>
    <xf numFmtId="0" fontId="80" fillId="0" borderId="0" xfId="0" applyFont="1" applyFill="1" applyBorder="1" applyAlignment="1">
      <alignment vertical="center"/>
    </xf>
    <xf numFmtId="1" fontId="116" fillId="0" borderId="0" xfId="0" applyNumberFormat="1" applyFont="1" applyFill="1"/>
    <xf numFmtId="0" fontId="51" fillId="0" borderId="0" xfId="0" applyFont="1" applyFill="1" applyAlignment="1">
      <alignment wrapText="1"/>
    </xf>
    <xf numFmtId="0" fontId="116" fillId="0" borderId="0" xfId="0" applyFont="1" applyFill="1"/>
    <xf numFmtId="4" fontId="116" fillId="0" borderId="0" xfId="0" applyNumberFormat="1" applyFont="1" applyFill="1"/>
    <xf numFmtId="0" fontId="35" fillId="0" borderId="0" xfId="0" applyFont="1" applyFill="1" applyBorder="1" applyAlignment="1">
      <alignment horizontal="center" vertical="center" wrapText="1"/>
    </xf>
    <xf numFmtId="2" fontId="69" fillId="0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" fontId="102" fillId="0" borderId="0" xfId="0" applyNumberFormat="1" applyFont="1" applyFill="1"/>
    <xf numFmtId="167" fontId="33" fillId="0" borderId="0" xfId="0" applyNumberFormat="1" applyFont="1" applyFill="1" applyBorder="1"/>
    <xf numFmtId="0" fontId="33" fillId="2" borderId="0" xfId="0" applyFont="1" applyFill="1" applyAlignment="1">
      <alignment horizontal="center" vertical="center"/>
    </xf>
    <xf numFmtId="0" fontId="49" fillId="2" borderId="0" xfId="0" applyFont="1" applyFill="1" applyAlignment="1">
      <alignment vertical="center"/>
    </xf>
    <xf numFmtId="166" fontId="49" fillId="2" borderId="0" xfId="0" applyNumberFormat="1" applyFont="1" applyFill="1" applyAlignment="1">
      <alignment vertical="center"/>
    </xf>
    <xf numFmtId="167" fontId="34" fillId="0" borderId="0" xfId="0" applyNumberFormat="1" applyFont="1" applyFill="1" applyBorder="1" applyAlignment="1">
      <alignment vertical="center" wrapText="1"/>
    </xf>
    <xf numFmtId="0" fontId="33" fillId="0" borderId="0" xfId="0" applyFont="1" applyFill="1"/>
    <xf numFmtId="0" fontId="34" fillId="0" borderId="0" xfId="0" applyFont="1" applyFill="1" applyAlignment="1">
      <alignment horizontal="center"/>
    </xf>
    <xf numFmtId="0" fontId="80" fillId="0" borderId="0" xfId="0" applyFont="1" applyFill="1" applyBorder="1"/>
    <xf numFmtId="0" fontId="80" fillId="0" borderId="0" xfId="0" applyFont="1" applyFill="1" applyBorder="1" applyAlignment="1"/>
    <xf numFmtId="0" fontId="33" fillId="0" borderId="0" xfId="0" applyFont="1" applyFill="1" applyAlignment="1"/>
    <xf numFmtId="0" fontId="80" fillId="0" borderId="0" xfId="0" applyFont="1" applyFill="1" applyBorder="1" applyAlignment="1">
      <alignment vertical="top"/>
    </xf>
    <xf numFmtId="166" fontId="38" fillId="0" borderId="1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8" fontId="37" fillId="0" borderId="0" xfId="0" applyNumberFormat="1" applyFont="1" applyFill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166" fontId="49" fillId="0" borderId="0" xfId="0" applyNumberFormat="1" applyFont="1" applyFill="1" applyAlignment="1">
      <alignment vertical="center"/>
    </xf>
    <xf numFmtId="166" fontId="54" fillId="0" borderId="0" xfId="0" applyNumberFormat="1" applyFont="1" applyFill="1" applyBorder="1" applyAlignment="1">
      <alignment horizontal="center" vertical="center"/>
    </xf>
    <xf numFmtId="168" fontId="40" fillId="0" borderId="0" xfId="0" applyNumberFormat="1" applyFont="1" applyFill="1" applyAlignment="1">
      <alignment horizontal="center" vertical="center"/>
    </xf>
    <xf numFmtId="0" fontId="58" fillId="0" borderId="0" xfId="0" applyFont="1" applyFill="1" applyBorder="1" applyAlignment="1">
      <alignment horizontal="left" vertical="justify" wrapText="1"/>
    </xf>
    <xf numFmtId="0" fontId="57" fillId="0" borderId="0" xfId="0" applyFont="1" applyFill="1" applyBorder="1" applyAlignment="1">
      <alignment horizontal="left" vertical="justify" wrapText="1"/>
    </xf>
    <xf numFmtId="0" fontId="38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/>
    </xf>
    <xf numFmtId="166" fontId="38" fillId="2" borderId="0" xfId="0" applyNumberFormat="1" applyFont="1" applyFill="1" applyBorder="1" applyAlignment="1">
      <alignment horizontal="center" vertical="center" wrapText="1"/>
    </xf>
    <xf numFmtId="166" fontId="38" fillId="2" borderId="0" xfId="0" applyNumberFormat="1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top" wrapText="1"/>
    </xf>
    <xf numFmtId="166" fontId="43" fillId="0" borderId="0" xfId="0" applyNumberFormat="1" applyFont="1" applyFill="1"/>
    <xf numFmtId="0" fontId="33" fillId="2" borderId="0" xfId="0" applyFont="1" applyFill="1"/>
    <xf numFmtId="0" fontId="136" fillId="0" borderId="0" xfId="0" applyFont="1" applyFill="1" applyBorder="1"/>
    <xf numFmtId="3" fontId="38" fillId="2" borderId="0" xfId="0" applyNumberFormat="1" applyFont="1" applyFill="1" applyBorder="1" applyAlignment="1">
      <alignment horizontal="center" vertical="center"/>
    </xf>
    <xf numFmtId="168" fontId="51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/>
    <xf numFmtId="0" fontId="91" fillId="0" borderId="0" xfId="0" applyFont="1" applyFill="1" applyBorder="1"/>
    <xf numFmtId="0" fontId="91" fillId="0" borderId="0" xfId="0" applyFont="1" applyFill="1" applyBorder="1" applyAlignment="1">
      <alignment horizontal="center"/>
    </xf>
    <xf numFmtId="2" fontId="36" fillId="0" borderId="0" xfId="0" applyNumberFormat="1" applyFont="1" applyFill="1" applyAlignment="1">
      <alignment horizontal="center"/>
    </xf>
    <xf numFmtId="0" fontId="34" fillId="0" borderId="9" xfId="0" applyFont="1" applyFill="1" applyBorder="1" applyAlignment="1">
      <alignment horizontal="left" wrapText="1"/>
    </xf>
    <xf numFmtId="0" fontId="33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/>
    <xf numFmtId="0" fontId="34" fillId="0" borderId="0" xfId="0" applyFont="1" applyFill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 vertical="top" wrapText="1"/>
    </xf>
    <xf numFmtId="1" fontId="33" fillId="2" borderId="0" xfId="0" applyNumberFormat="1" applyFont="1" applyFill="1"/>
    <xf numFmtId="167" fontId="33" fillId="2" borderId="0" xfId="0" applyNumberFormat="1" applyFont="1" applyFill="1"/>
    <xf numFmtId="0" fontId="33" fillId="2" borderId="0" xfId="0" applyFont="1" applyFill="1" applyAlignment="1">
      <alignment vertical="center"/>
    </xf>
    <xf numFmtId="1" fontId="116" fillId="2" borderId="0" xfId="0" applyNumberFormat="1" applyFont="1" applyFill="1"/>
    <xf numFmtId="3" fontId="33" fillId="2" borderId="0" xfId="0" applyNumberFormat="1" applyFont="1" applyFill="1" applyAlignment="1">
      <alignment vertical="center"/>
    </xf>
    <xf numFmtId="1" fontId="33" fillId="2" borderId="0" xfId="0" applyNumberFormat="1" applyFont="1" applyFill="1" applyBorder="1"/>
    <xf numFmtId="0" fontId="33" fillId="2" borderId="0" xfId="0" applyFont="1" applyFill="1" applyBorder="1"/>
    <xf numFmtId="3" fontId="33" fillId="2" borderId="0" xfId="0" applyNumberFormat="1" applyFont="1" applyFill="1"/>
    <xf numFmtId="0" fontId="75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/>
    <xf numFmtId="167" fontId="34" fillId="0" borderId="0" xfId="0" applyNumberFormat="1" applyFont="1" applyFill="1" applyBorder="1"/>
    <xf numFmtId="3" fontId="38" fillId="2" borderId="39" xfId="0" applyNumberFormat="1" applyFont="1" applyFill="1" applyBorder="1" applyAlignment="1">
      <alignment horizontal="center" vertical="center"/>
    </xf>
    <xf numFmtId="3" fontId="58" fillId="2" borderId="39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wrapText="1"/>
    </xf>
    <xf numFmtId="166" fontId="38" fillId="2" borderId="2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vertical="center" wrapText="1"/>
    </xf>
    <xf numFmtId="0" fontId="38" fillId="2" borderId="5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vertical="center"/>
    </xf>
    <xf numFmtId="0" fontId="33" fillId="2" borderId="1" xfId="0" applyFont="1" applyFill="1" applyBorder="1"/>
    <xf numFmtId="0" fontId="38" fillId="2" borderId="3" xfId="0" applyFont="1" applyFill="1" applyBorder="1" applyAlignment="1">
      <alignment vertical="center"/>
    </xf>
    <xf numFmtId="0" fontId="38" fillId="2" borderId="4" xfId="0" applyFont="1" applyFill="1" applyBorder="1" applyAlignment="1">
      <alignment horizontal="center" vertical="center"/>
    </xf>
    <xf numFmtId="166" fontId="38" fillId="2" borderId="3" xfId="0" applyNumberFormat="1" applyFont="1" applyFill="1" applyBorder="1" applyAlignment="1">
      <alignment horizontal="center" vertical="center"/>
    </xf>
    <xf numFmtId="167" fontId="33" fillId="2" borderId="3" xfId="0" applyNumberFormat="1" applyFont="1" applyFill="1" applyBorder="1"/>
    <xf numFmtId="0" fontId="38" fillId="2" borderId="2" xfId="0" applyFont="1" applyFill="1" applyBorder="1" applyAlignment="1">
      <alignment vertical="center" wrapText="1"/>
    </xf>
    <xf numFmtId="0" fontId="38" fillId="2" borderId="31" xfId="0" applyFont="1" applyFill="1" applyBorder="1" applyAlignment="1">
      <alignment horizontal="center" vertical="center"/>
    </xf>
    <xf numFmtId="166" fontId="38" fillId="2" borderId="9" xfId="0" applyNumberFormat="1" applyFont="1" applyFill="1" applyBorder="1" applyAlignment="1">
      <alignment horizontal="center" vertical="center"/>
    </xf>
    <xf numFmtId="167" fontId="33" fillId="2" borderId="2" xfId="0" applyNumberFormat="1" applyFont="1" applyFill="1" applyBorder="1"/>
    <xf numFmtId="0" fontId="36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4" fontId="66" fillId="0" borderId="0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left" vertical="top" wrapText="1"/>
    </xf>
    <xf numFmtId="0" fontId="80" fillId="0" borderId="0" xfId="20" applyFont="1" applyFill="1"/>
    <xf numFmtId="0" fontId="70" fillId="0" borderId="32" xfId="20" applyFont="1" applyFill="1" applyBorder="1" applyAlignment="1">
      <alignment horizontal="center" vertical="center"/>
    </xf>
    <xf numFmtId="14" fontId="70" fillId="0" borderId="32" xfId="20" applyNumberFormat="1" applyFont="1" applyFill="1" applyBorder="1" applyAlignment="1">
      <alignment horizontal="center" vertical="center"/>
    </xf>
    <xf numFmtId="14" fontId="70" fillId="0" borderId="55" xfId="20" applyNumberFormat="1" applyFont="1" applyFill="1" applyBorder="1" applyAlignment="1">
      <alignment horizontal="center" vertical="center"/>
    </xf>
    <xf numFmtId="0" fontId="80" fillId="0" borderId="0" xfId="20" applyFont="1" applyFill="1" applyBorder="1"/>
    <xf numFmtId="0" fontId="80" fillId="7" borderId="0" xfId="20" applyFont="1" applyFill="1" applyBorder="1"/>
    <xf numFmtId="0" fontId="80" fillId="7" borderId="0" xfId="20" applyFont="1" applyFill="1"/>
    <xf numFmtId="0" fontId="80" fillId="6" borderId="0" xfId="20" applyFont="1" applyFill="1"/>
    <xf numFmtId="0" fontId="80" fillId="6" borderId="0" xfId="20" applyFont="1" applyFill="1" applyBorder="1"/>
    <xf numFmtId="0" fontId="93" fillId="6" borderId="0" xfId="20" applyFont="1" applyFill="1"/>
    <xf numFmtId="0" fontId="93" fillId="6" borderId="0" xfId="20" applyFont="1" applyFill="1" applyBorder="1"/>
    <xf numFmtId="0" fontId="93" fillId="0" borderId="0" xfId="20" applyFont="1" applyFill="1"/>
    <xf numFmtId="49" fontId="133" fillId="0" borderId="0" xfId="0" applyNumberFormat="1" applyFont="1" applyFill="1" applyBorder="1" applyAlignment="1">
      <alignment vertical="center" wrapText="1"/>
    </xf>
    <xf numFmtId="0" fontId="133" fillId="0" borderId="0" xfId="0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horizontal="center" vertical="center"/>
    </xf>
    <xf numFmtId="167" fontId="61" fillId="0" borderId="0" xfId="0" applyNumberFormat="1" applyFont="1" applyFill="1" applyBorder="1" applyAlignment="1">
      <alignment horizontal="center" vertical="center"/>
    </xf>
    <xf numFmtId="166" fontId="61" fillId="0" borderId="0" xfId="0" applyNumberFormat="1" applyFont="1" applyFill="1" applyBorder="1" applyAlignment="1">
      <alignment horizontal="center"/>
    </xf>
    <xf numFmtId="4" fontId="54" fillId="0" borderId="18" xfId="0" applyNumberFormat="1" applyFont="1" applyFill="1" applyBorder="1" applyAlignment="1">
      <alignment horizontal="center" vertical="center"/>
    </xf>
    <xf numFmtId="4" fontId="54" fillId="0" borderId="37" xfId="0" applyNumberFormat="1" applyFont="1" applyFill="1" applyBorder="1" applyAlignment="1">
      <alignment horizontal="center" vertical="center"/>
    </xf>
    <xf numFmtId="4" fontId="54" fillId="0" borderId="20" xfId="0" applyNumberFormat="1" applyFont="1" applyFill="1" applyBorder="1" applyAlignment="1">
      <alignment horizontal="center" vertical="center"/>
    </xf>
    <xf numFmtId="4" fontId="54" fillId="0" borderId="16" xfId="18" applyNumberFormat="1" applyFont="1" applyFill="1" applyBorder="1" applyAlignment="1">
      <alignment horizontal="center" vertical="center"/>
    </xf>
    <xf numFmtId="49" fontId="41" fillId="0" borderId="14" xfId="0" applyNumberFormat="1" applyFont="1" applyFill="1" applyBorder="1" applyAlignment="1">
      <alignment horizontal="center" vertical="center"/>
    </xf>
    <xf numFmtId="4" fontId="54" fillId="0" borderId="21" xfId="18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49" fontId="41" fillId="0" borderId="14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/>
    </xf>
    <xf numFmtId="49" fontId="66" fillId="0" borderId="16" xfId="0" applyNumberFormat="1" applyFont="1" applyFill="1" applyBorder="1" applyAlignment="1">
      <alignment horizontal="left" vertical="center" wrapText="1" indent="1"/>
    </xf>
    <xf numFmtId="49" fontId="66" fillId="0" borderId="16" xfId="0" applyNumberFormat="1" applyFont="1" applyFill="1" applyBorder="1" applyAlignment="1">
      <alignment horizontal="left" vertical="center" indent="1"/>
    </xf>
    <xf numFmtId="49" fontId="66" fillId="0" borderId="14" xfId="0" applyNumberFormat="1" applyFont="1" applyFill="1" applyBorder="1" applyAlignment="1">
      <alignment horizontal="left" vertical="center" indent="1"/>
    </xf>
    <xf numFmtId="4" fontId="54" fillId="0" borderId="16" xfId="0" applyNumberFormat="1" applyFont="1" applyFill="1" applyBorder="1" applyAlignment="1">
      <alignment horizontal="center" vertical="center"/>
    </xf>
    <xf numFmtId="4" fontId="54" fillId="0" borderId="14" xfId="0" applyNumberFormat="1" applyFont="1" applyFill="1" applyBorder="1" applyAlignment="1">
      <alignment horizontal="center" vertical="center"/>
    </xf>
    <xf numFmtId="4" fontId="54" fillId="0" borderId="32" xfId="0" applyNumberFormat="1" applyFont="1" applyFill="1" applyBorder="1" applyAlignment="1">
      <alignment horizontal="center" vertical="center"/>
    </xf>
    <xf numFmtId="4" fontId="54" fillId="0" borderId="14" xfId="0" applyNumberFormat="1" applyFont="1" applyFill="1" applyBorder="1" applyAlignment="1">
      <alignment horizontal="center" vertical="center" wrapText="1"/>
    </xf>
    <xf numFmtId="4" fontId="60" fillId="0" borderId="23" xfId="0" applyNumberFormat="1" applyFont="1" applyFill="1" applyBorder="1" applyAlignment="1">
      <alignment horizontal="center" vertical="center"/>
    </xf>
    <xf numFmtId="4" fontId="54" fillId="0" borderId="16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center" vertical="center"/>
    </xf>
    <xf numFmtId="4" fontId="54" fillId="0" borderId="15" xfId="18" applyNumberFormat="1" applyFont="1" applyFill="1" applyBorder="1" applyAlignment="1">
      <alignment horizontal="center" vertical="center"/>
    </xf>
    <xf numFmtId="4" fontId="54" fillId="0" borderId="55" xfId="18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 wrapText="1"/>
    </xf>
    <xf numFmtId="49" fontId="66" fillId="0" borderId="14" xfId="0" applyNumberFormat="1" applyFont="1" applyFill="1" applyBorder="1" applyAlignment="1">
      <alignment horizontal="left" vertical="center" wrapText="1" indent="1"/>
    </xf>
    <xf numFmtId="49" fontId="66" fillId="0" borderId="23" xfId="0" applyNumberFormat="1" applyFont="1" applyFill="1" applyBorder="1" applyAlignment="1">
      <alignment horizontal="left" vertical="center" wrapText="1" indent="1"/>
    </xf>
    <xf numFmtId="0" fontId="43" fillId="0" borderId="2" xfId="0" applyFont="1" applyFill="1" applyBorder="1" applyAlignment="1">
      <alignment vertical="center" wrapText="1"/>
    </xf>
    <xf numFmtId="0" fontId="51" fillId="3" borderId="32" xfId="0" applyFont="1" applyFill="1" applyBorder="1" applyAlignment="1">
      <alignment horizontal="center"/>
    </xf>
    <xf numFmtId="0" fontId="40" fillId="3" borderId="50" xfId="0" applyFont="1" applyFill="1" applyBorder="1" applyAlignment="1">
      <alignment vertical="center"/>
    </xf>
    <xf numFmtId="0" fontId="41" fillId="3" borderId="1" xfId="0" applyFont="1" applyFill="1" applyBorder="1" applyAlignment="1">
      <alignment horizontal="center"/>
    </xf>
    <xf numFmtId="4" fontId="54" fillId="3" borderId="5" xfId="18" applyNumberFormat="1" applyFont="1" applyFill="1" applyBorder="1" applyAlignment="1">
      <alignment horizontal="center" vertical="center"/>
    </xf>
    <xf numFmtId="4" fontId="54" fillId="3" borderId="51" xfId="18" applyNumberFormat="1" applyFont="1" applyFill="1" applyBorder="1" applyAlignment="1">
      <alignment horizontal="center" vertical="center"/>
    </xf>
    <xf numFmtId="4" fontId="54" fillId="3" borderId="28" xfId="18" applyNumberFormat="1" applyFont="1" applyFill="1" applyBorder="1" applyAlignment="1">
      <alignment horizontal="center" vertical="center"/>
    </xf>
    <xf numFmtId="0" fontId="51" fillId="3" borderId="1" xfId="0" applyFont="1" applyFill="1" applyBorder="1" applyAlignment="1">
      <alignment horizontal="center"/>
    </xf>
    <xf numFmtId="0" fontId="40" fillId="3" borderId="10" xfId="0" applyFont="1" applyFill="1" applyBorder="1" applyAlignment="1">
      <alignment vertical="center"/>
    </xf>
    <xf numFmtId="4" fontId="54" fillId="3" borderId="10" xfId="18" applyNumberFormat="1" applyFont="1" applyFill="1" applyBorder="1" applyAlignment="1">
      <alignment horizontal="center" vertical="center"/>
    </xf>
    <xf numFmtId="49" fontId="33" fillId="3" borderId="32" xfId="0" applyNumberFormat="1" applyFont="1" applyFill="1" applyBorder="1" applyAlignment="1">
      <alignment horizontal="center" vertical="center"/>
    </xf>
    <xf numFmtId="49" fontId="55" fillId="3" borderId="50" xfId="0" applyNumberFormat="1" applyFont="1" applyFill="1" applyBorder="1" applyAlignment="1">
      <alignment horizontal="left" vertical="center" wrapText="1"/>
    </xf>
    <xf numFmtId="49" fontId="41" fillId="3" borderId="32" xfId="0" applyNumberFormat="1" applyFont="1" applyFill="1" applyBorder="1" applyAlignment="1">
      <alignment horizontal="center" vertical="center" wrapText="1"/>
    </xf>
    <xf numFmtId="4" fontId="54" fillId="3" borderId="50" xfId="18" applyNumberFormat="1" applyFont="1" applyFill="1" applyBorder="1" applyAlignment="1">
      <alignment horizontal="center" vertical="center"/>
    </xf>
    <xf numFmtId="49" fontId="51" fillId="3" borderId="32" xfId="0" applyNumberFormat="1" applyFont="1" applyFill="1" applyBorder="1" applyAlignment="1">
      <alignment horizontal="center" vertical="center"/>
    </xf>
    <xf numFmtId="49" fontId="41" fillId="3" borderId="32" xfId="0" applyNumberFormat="1" applyFont="1" applyFill="1" applyBorder="1" applyAlignment="1">
      <alignment vertical="center"/>
    </xf>
    <xf numFmtId="4" fontId="54" fillId="3" borderId="32" xfId="18" applyNumberFormat="1" applyFont="1" applyFill="1" applyBorder="1" applyAlignment="1">
      <alignment horizontal="center" vertical="center"/>
    </xf>
    <xf numFmtId="4" fontId="54" fillId="3" borderId="51" xfId="0" applyNumberFormat="1" applyFont="1" applyFill="1" applyBorder="1" applyAlignment="1">
      <alignment horizontal="center" vertical="center"/>
    </xf>
    <xf numFmtId="4" fontId="54" fillId="3" borderId="28" xfId="0" applyNumberFormat="1" applyFont="1" applyFill="1" applyBorder="1" applyAlignment="1">
      <alignment horizontal="center" vertical="center"/>
    </xf>
    <xf numFmtId="0" fontId="36" fillId="3" borderId="55" xfId="0" applyFont="1" applyFill="1" applyBorder="1" applyAlignment="1">
      <alignment vertical="center"/>
    </xf>
    <xf numFmtId="49" fontId="74" fillId="3" borderId="32" xfId="0" applyNumberFormat="1" applyFont="1" applyFill="1" applyBorder="1" applyAlignment="1">
      <alignment vertical="center"/>
    </xf>
    <xf numFmtId="4" fontId="55" fillId="3" borderId="55" xfId="18" applyNumberFormat="1" applyFont="1" applyFill="1" applyBorder="1" applyAlignment="1">
      <alignment horizontal="center" vertical="center"/>
    </xf>
    <xf numFmtId="4" fontId="55" fillId="3" borderId="51" xfId="18" applyNumberFormat="1" applyFont="1" applyFill="1" applyBorder="1" applyAlignment="1">
      <alignment horizontal="center" vertical="center"/>
    </xf>
    <xf numFmtId="4" fontId="55" fillId="3" borderId="28" xfId="18" applyNumberFormat="1" applyFont="1" applyFill="1" applyBorder="1" applyAlignment="1">
      <alignment horizontal="center" vertical="center"/>
    </xf>
    <xf numFmtId="0" fontId="35" fillId="3" borderId="32" xfId="0" applyFont="1" applyFill="1" applyBorder="1" applyAlignment="1">
      <alignment horizontal="center" vertical="center"/>
    </xf>
    <xf numFmtId="0" fontId="43" fillId="3" borderId="32" xfId="0" applyFont="1" applyFill="1" applyBorder="1" applyAlignment="1">
      <alignment vertical="center"/>
    </xf>
    <xf numFmtId="49" fontId="42" fillId="0" borderId="29" xfId="0" applyNumberFormat="1" applyFont="1" applyFill="1" applyBorder="1" applyAlignment="1">
      <alignment horizontal="center" vertical="center"/>
    </xf>
    <xf numFmtId="49" fontId="42" fillId="0" borderId="36" xfId="0" applyNumberFormat="1" applyFont="1" applyFill="1" applyBorder="1" applyAlignment="1">
      <alignment horizontal="center" vertical="center"/>
    </xf>
    <xf numFmtId="49" fontId="43" fillId="0" borderId="31" xfId="0" applyNumberFormat="1" applyFont="1" applyFill="1" applyBorder="1" applyAlignment="1">
      <alignment horizontal="center" vertical="center"/>
    </xf>
    <xf numFmtId="0" fontId="43" fillId="3" borderId="55" xfId="0" applyFont="1" applyFill="1" applyBorder="1" applyAlignment="1">
      <alignment horizontal="center"/>
    </xf>
    <xf numFmtId="49" fontId="43" fillId="3" borderId="55" xfId="0" applyNumberFormat="1" applyFont="1" applyFill="1" applyBorder="1" applyAlignment="1">
      <alignment horizontal="center" vertical="center"/>
    </xf>
    <xf numFmtId="4" fontId="54" fillId="3" borderId="55" xfId="0" applyNumberFormat="1" applyFont="1" applyFill="1" applyBorder="1" applyAlignment="1">
      <alignment horizontal="center" vertical="center"/>
    </xf>
    <xf numFmtId="4" fontId="54" fillId="3" borderId="32" xfId="0" applyNumberFormat="1" applyFont="1" applyFill="1" applyBorder="1" applyAlignment="1">
      <alignment horizontal="center" vertical="center"/>
    </xf>
    <xf numFmtId="0" fontId="43" fillId="3" borderId="31" xfId="0" applyFont="1" applyFill="1" applyBorder="1" applyAlignment="1">
      <alignment horizontal="center" vertical="center"/>
    </xf>
    <xf numFmtId="0" fontId="43" fillId="3" borderId="2" xfId="0" applyFont="1" applyFill="1" applyBorder="1" applyAlignment="1">
      <alignment vertical="center"/>
    </xf>
    <xf numFmtId="4" fontId="55" fillId="3" borderId="32" xfId="18" applyNumberFormat="1" applyFont="1" applyFill="1" applyBorder="1" applyAlignment="1">
      <alignment horizontal="center" vertical="center"/>
    </xf>
    <xf numFmtId="4" fontId="55" fillId="3" borderId="2" xfId="18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116" fillId="2" borderId="0" xfId="0" applyFont="1" applyFill="1"/>
    <xf numFmtId="167" fontId="116" fillId="2" borderId="0" xfId="0" applyNumberFormat="1" applyFont="1" applyFill="1"/>
    <xf numFmtId="167" fontId="116" fillId="0" borderId="0" xfId="0" applyNumberFormat="1" applyFont="1" applyFill="1"/>
    <xf numFmtId="166" fontId="43" fillId="0" borderId="32" xfId="0" applyNumberFormat="1" applyFont="1" applyFill="1" applyBorder="1" applyAlignment="1">
      <alignment horizontal="center" vertical="center"/>
    </xf>
    <xf numFmtId="49" fontId="42" fillId="0" borderId="1" xfId="0" applyNumberFormat="1" applyFont="1" applyFill="1" applyBorder="1" applyAlignment="1">
      <alignment vertical="center"/>
    </xf>
    <xf numFmtId="49" fontId="42" fillId="0" borderId="14" xfId="0" applyNumberFormat="1" applyFont="1" applyFill="1" applyBorder="1" applyAlignment="1">
      <alignment vertical="center"/>
    </xf>
    <xf numFmtId="49" fontId="42" fillId="0" borderId="3" xfId="0" applyNumberFormat="1" applyFont="1" applyFill="1" applyBorder="1" applyAlignment="1">
      <alignment vertical="center"/>
    </xf>
    <xf numFmtId="16" fontId="33" fillId="0" borderId="12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vertical="center"/>
    </xf>
    <xf numFmtId="16" fontId="33" fillId="0" borderId="14" xfId="0" applyNumberFormat="1" applyFont="1" applyFill="1" applyBorder="1" applyAlignment="1">
      <alignment horizontal="center"/>
    </xf>
    <xf numFmtId="16" fontId="33" fillId="0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42" fillId="0" borderId="16" xfId="0" applyNumberFormat="1" applyFont="1" applyFill="1" applyBorder="1" applyAlignment="1">
      <alignment horizontal="left" vertical="center"/>
    </xf>
    <xf numFmtId="0" fontId="42" fillId="0" borderId="16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vertical="center"/>
    </xf>
    <xf numFmtId="0" fontId="42" fillId="0" borderId="16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horizontal="left" vertical="center" wrapText="1"/>
    </xf>
    <xf numFmtId="49" fontId="33" fillId="0" borderId="22" xfId="0" applyNumberFormat="1" applyFont="1" applyFill="1" applyBorder="1" applyAlignment="1">
      <alignment horizontal="center" vertical="center"/>
    </xf>
    <xf numFmtId="16" fontId="42" fillId="0" borderId="33" xfId="0" applyNumberFormat="1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vertical="center"/>
    </xf>
    <xf numFmtId="16" fontId="42" fillId="0" borderId="29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9" fontId="42" fillId="0" borderId="14" xfId="0" applyNumberFormat="1" applyFont="1" applyFill="1" applyBorder="1" applyAlignment="1">
      <alignment horizontal="left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16" fontId="42" fillId="0" borderId="29" xfId="0" applyNumberFormat="1" applyFont="1" applyFill="1" applyBorder="1" applyAlignment="1">
      <alignment horizontal="center"/>
    </xf>
    <xf numFmtId="0" fontId="66" fillId="0" borderId="14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vertical="center"/>
    </xf>
    <xf numFmtId="49" fontId="43" fillId="0" borderId="14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vertical="center" wrapText="1"/>
    </xf>
    <xf numFmtId="49" fontId="43" fillId="0" borderId="67" xfId="0" applyNumberFormat="1" applyFont="1" applyFill="1" applyBorder="1" applyAlignment="1">
      <alignment horizontal="center" vertical="center"/>
    </xf>
    <xf numFmtId="49" fontId="42" fillId="0" borderId="67" xfId="0" applyNumberFormat="1" applyFont="1" applyFill="1" applyBorder="1" applyAlignment="1">
      <alignment vertical="center"/>
    </xf>
    <xf numFmtId="0" fontId="160" fillId="0" borderId="0" xfId="0" applyFont="1" applyFill="1" applyAlignment="1">
      <alignment vertical="center"/>
    </xf>
    <xf numFmtId="0" fontId="98" fillId="6" borderId="0" xfId="0" applyFont="1" applyFill="1" applyAlignment="1"/>
    <xf numFmtId="0" fontId="53" fillId="6" borderId="0" xfId="0" applyFont="1" applyFill="1" applyAlignment="1"/>
    <xf numFmtId="0" fontId="33" fillId="6" borderId="0" xfId="0" applyFont="1" applyFill="1"/>
    <xf numFmtId="0" fontId="92" fillId="6" borderId="0" xfId="0" applyFont="1" applyFill="1"/>
    <xf numFmtId="0" fontId="37" fillId="6" borderId="0" xfId="0" applyFont="1" applyFill="1" applyBorder="1"/>
    <xf numFmtId="3" fontId="38" fillId="6" borderId="0" xfId="0" applyNumberFormat="1" applyFont="1" applyFill="1" applyBorder="1" applyAlignment="1">
      <alignment horizontal="center" vertical="center"/>
    </xf>
    <xf numFmtId="167" fontId="33" fillId="6" borderId="0" xfId="0" applyNumberFormat="1" applyFont="1" applyFill="1" applyAlignment="1">
      <alignment horizontal="left"/>
    </xf>
    <xf numFmtId="0" fontId="37" fillId="6" borderId="0" xfId="0" applyFont="1" applyFill="1" applyBorder="1" applyAlignment="1">
      <alignment horizontal="left"/>
    </xf>
    <xf numFmtId="166" fontId="38" fillId="6" borderId="0" xfId="0" applyNumberFormat="1" applyFont="1" applyFill="1" applyBorder="1" applyAlignment="1">
      <alignment horizontal="center"/>
    </xf>
    <xf numFmtId="0" fontId="34" fillId="6" borderId="6" xfId="0" applyFont="1" applyFill="1" applyBorder="1" applyAlignment="1">
      <alignment horizontal="center"/>
    </xf>
    <xf numFmtId="166" fontId="34" fillId="6" borderId="7" xfId="0" applyNumberFormat="1" applyFont="1" applyFill="1" applyBorder="1" applyAlignment="1">
      <alignment horizontal="center" vertical="center"/>
    </xf>
    <xf numFmtId="0" fontId="34" fillId="6" borderId="8" xfId="0" applyFont="1" applyFill="1" applyBorder="1"/>
    <xf numFmtId="0" fontId="34" fillId="6" borderId="0" xfId="0" applyFont="1" applyFill="1" applyBorder="1"/>
    <xf numFmtId="166" fontId="34" fillId="6" borderId="0" xfId="0" applyNumberFormat="1" applyFont="1" applyFill="1" applyBorder="1"/>
    <xf numFmtId="0" fontId="33" fillId="6" borderId="0" xfId="0" applyFont="1" applyFill="1" applyBorder="1" applyAlignment="1"/>
    <xf numFmtId="167" fontId="33" fillId="6" borderId="0" xfId="0" applyNumberFormat="1" applyFont="1" applyFill="1"/>
    <xf numFmtId="166" fontId="38" fillId="6" borderId="0" xfId="0" applyNumberFormat="1" applyFont="1" applyFill="1" applyBorder="1" applyAlignment="1">
      <alignment horizontal="center" vertical="center"/>
    </xf>
    <xf numFmtId="2" fontId="33" fillId="6" borderId="0" xfId="0" applyNumberFormat="1" applyFont="1" applyFill="1" applyAlignment="1">
      <alignment horizontal="left"/>
    </xf>
    <xf numFmtId="0" fontId="33" fillId="6" borderId="0" xfId="0" applyFont="1" applyFill="1" applyBorder="1"/>
    <xf numFmtId="0" fontId="104" fillId="6" borderId="0" xfId="10" applyFont="1" applyFill="1"/>
    <xf numFmtId="0" fontId="104" fillId="6" borderId="0" xfId="7" applyFont="1" applyFill="1"/>
    <xf numFmtId="167" fontId="104" fillId="6" borderId="0" xfId="10" applyNumberFormat="1" applyFont="1" applyFill="1" applyBorder="1"/>
    <xf numFmtId="0" fontId="75" fillId="6" borderId="0" xfId="0" applyFont="1" applyFill="1" applyAlignment="1">
      <alignment horizontal="left"/>
    </xf>
    <xf numFmtId="0" fontId="104" fillId="6" borderId="0" xfId="11" applyFont="1" applyFill="1"/>
    <xf numFmtId="0" fontId="104" fillId="6" borderId="0" xfId="12" applyFont="1" applyFill="1"/>
    <xf numFmtId="0" fontId="104" fillId="6" borderId="0" xfId="13" applyFont="1" applyFill="1"/>
    <xf numFmtId="0" fontId="75" fillId="6" borderId="0" xfId="0" applyFont="1" applyFill="1" applyBorder="1" applyAlignment="1">
      <alignment horizontal="left" wrapText="1"/>
    </xf>
    <xf numFmtId="0" fontId="107" fillId="6" borderId="0" xfId="3" applyFont="1" applyFill="1" applyBorder="1" applyAlignment="1">
      <alignment horizontal="right" wrapText="1"/>
    </xf>
    <xf numFmtId="0" fontId="105" fillId="6" borderId="0" xfId="2" applyFont="1" applyFill="1" applyBorder="1" applyAlignment="1">
      <alignment horizontal="right" wrapText="1"/>
    </xf>
    <xf numFmtId="0" fontId="103" fillId="6" borderId="0" xfId="14" applyFill="1"/>
    <xf numFmtId="0" fontId="103" fillId="6" borderId="0" xfId="15" applyFill="1"/>
    <xf numFmtId="167" fontId="109" fillId="6" borderId="0" xfId="17" applyNumberFormat="1" applyFont="1" applyFill="1" applyBorder="1" applyAlignment="1">
      <alignment horizontal="center" wrapText="1"/>
    </xf>
    <xf numFmtId="0" fontId="107" fillId="6" borderId="0" xfId="4" applyFont="1" applyFill="1" applyBorder="1" applyAlignment="1">
      <alignment horizontal="right" wrapText="1"/>
    </xf>
    <xf numFmtId="0" fontId="104" fillId="6" borderId="0" xfId="16" applyFont="1" applyFill="1"/>
    <xf numFmtId="0" fontId="104" fillId="6" borderId="0" xfId="8" applyFont="1" applyFill="1"/>
    <xf numFmtId="0" fontId="75" fillId="6" borderId="0" xfId="17" applyFont="1" applyFill="1" applyBorder="1" applyAlignment="1">
      <alignment horizontal="left" wrapText="1"/>
    </xf>
    <xf numFmtId="0" fontId="104" fillId="6" borderId="0" xfId="9" applyFont="1" applyFill="1"/>
    <xf numFmtId="167" fontId="75" fillId="6" borderId="0" xfId="0" applyNumberFormat="1" applyFont="1" applyFill="1" applyBorder="1" applyAlignment="1">
      <alignment horizontal="center" vertical="center" wrapText="1"/>
    </xf>
    <xf numFmtId="0" fontId="108" fillId="6" borderId="0" xfId="5" applyFont="1" applyFill="1" applyBorder="1" applyAlignment="1">
      <alignment horizontal="right" wrapText="1"/>
    </xf>
    <xf numFmtId="0" fontId="106" fillId="6" borderId="0" xfId="8" applyFont="1" applyFill="1"/>
    <xf numFmtId="0" fontId="35" fillId="6" borderId="0" xfId="0" applyFont="1" applyFill="1" applyBorder="1"/>
    <xf numFmtId="0" fontId="106" fillId="6" borderId="0" xfId="10" applyFont="1" applyFill="1"/>
    <xf numFmtId="0" fontId="106" fillId="6" borderId="0" xfId="9" applyFont="1" applyFill="1"/>
    <xf numFmtId="0" fontId="35" fillId="6" borderId="0" xfId="0" applyFont="1" applyFill="1"/>
    <xf numFmtId="0" fontId="161" fillId="0" borderId="0" xfId="0" applyFont="1" applyFill="1"/>
    <xf numFmtId="0" fontId="118" fillId="6" borderId="32" xfId="0" applyFont="1" applyFill="1" applyBorder="1" applyAlignment="1">
      <alignment horizontal="center" vertical="top" wrapText="1"/>
    </xf>
    <xf numFmtId="0" fontId="119" fillId="6" borderId="57" xfId="0" applyFont="1" applyFill="1" applyBorder="1" applyAlignment="1">
      <alignment horizontal="center" vertical="center" wrapText="1"/>
    </xf>
    <xf numFmtId="166" fontId="119" fillId="6" borderId="12" xfId="0" applyNumberFormat="1" applyFont="1" applyFill="1" applyBorder="1" applyAlignment="1">
      <alignment horizontal="center" vertical="center" wrapText="1"/>
    </xf>
    <xf numFmtId="166" fontId="119" fillId="6" borderId="13" xfId="0" applyNumberFormat="1" applyFont="1" applyFill="1" applyBorder="1" applyAlignment="1">
      <alignment horizontal="center" vertical="center" wrapText="1"/>
    </xf>
    <xf numFmtId="166" fontId="119" fillId="6" borderId="41" xfId="0" applyNumberFormat="1" applyFont="1" applyFill="1" applyBorder="1" applyAlignment="1">
      <alignment horizontal="center" vertical="center" wrapText="1"/>
    </xf>
    <xf numFmtId="0" fontId="119" fillId="6" borderId="29" xfId="0" applyFont="1" applyFill="1" applyBorder="1" applyAlignment="1">
      <alignment horizontal="center" vertical="center" wrapText="1"/>
    </xf>
    <xf numFmtId="166" fontId="119" fillId="6" borderId="14" xfId="0" applyNumberFormat="1" applyFont="1" applyFill="1" applyBorder="1" applyAlignment="1">
      <alignment horizontal="center" vertical="center" wrapText="1"/>
    </xf>
    <xf numFmtId="166" fontId="119" fillId="6" borderId="16" xfId="0" applyNumberFormat="1" applyFont="1" applyFill="1" applyBorder="1" applyAlignment="1">
      <alignment horizontal="center" vertical="center" wrapText="1"/>
    </xf>
    <xf numFmtId="166" fontId="119" fillId="6" borderId="43" xfId="0" applyNumberFormat="1" applyFont="1" applyFill="1" applyBorder="1" applyAlignment="1">
      <alignment horizontal="center" vertical="center" wrapText="1"/>
    </xf>
    <xf numFmtId="0" fontId="119" fillId="6" borderId="36" xfId="0" applyFont="1" applyFill="1" applyBorder="1" applyAlignment="1">
      <alignment horizontal="center" vertical="center" wrapText="1"/>
    </xf>
    <xf numFmtId="166" fontId="119" fillId="6" borderId="23" xfId="0" applyNumberFormat="1" applyFont="1" applyFill="1" applyBorder="1" applyAlignment="1">
      <alignment horizontal="center" vertical="center" wrapText="1"/>
    </xf>
    <xf numFmtId="166" fontId="119" fillId="6" borderId="49" xfId="0" applyNumberFormat="1" applyFont="1" applyFill="1" applyBorder="1" applyAlignment="1">
      <alignment horizontal="center" vertical="center" wrapText="1"/>
    </xf>
    <xf numFmtId="166" fontId="119" fillId="6" borderId="15" xfId="0" applyNumberFormat="1" applyFont="1" applyFill="1" applyBorder="1" applyAlignment="1">
      <alignment horizontal="center" vertical="center" wrapText="1"/>
    </xf>
    <xf numFmtId="166" fontId="119" fillId="6" borderId="22" xfId="0" applyNumberFormat="1" applyFont="1" applyFill="1" applyBorder="1" applyAlignment="1">
      <alignment horizontal="center" vertical="center" wrapText="1"/>
    </xf>
    <xf numFmtId="166" fontId="119" fillId="6" borderId="21" xfId="0" applyNumberFormat="1" applyFont="1" applyFill="1" applyBorder="1" applyAlignment="1">
      <alignment horizontal="center" vertical="center" wrapText="1"/>
    </xf>
    <xf numFmtId="166" fontId="119" fillId="6" borderId="48" xfId="0" applyNumberFormat="1" applyFont="1" applyFill="1" applyBorder="1" applyAlignment="1">
      <alignment horizontal="center" vertical="center" wrapText="1"/>
    </xf>
    <xf numFmtId="166" fontId="119" fillId="6" borderId="67" xfId="0" applyNumberFormat="1" applyFont="1" applyFill="1" applyBorder="1" applyAlignment="1">
      <alignment horizontal="center" vertical="center" wrapText="1"/>
    </xf>
    <xf numFmtId="0" fontId="118" fillId="6" borderId="55" xfId="0" applyFont="1" applyFill="1" applyBorder="1" applyAlignment="1">
      <alignment horizontal="center" vertical="center" wrapText="1"/>
    </xf>
    <xf numFmtId="166" fontId="118" fillId="6" borderId="27" xfId="0" applyNumberFormat="1" applyFont="1" applyFill="1" applyBorder="1" applyAlignment="1">
      <alignment horizontal="center" vertical="center" wrapText="1"/>
    </xf>
    <xf numFmtId="166" fontId="118" fillId="6" borderId="32" xfId="0" applyNumberFormat="1" applyFont="1" applyFill="1" applyBorder="1" applyAlignment="1">
      <alignment horizontal="center" vertical="center" wrapText="1"/>
    </xf>
    <xf numFmtId="0" fontId="162" fillId="0" borderId="0" xfId="0" applyFont="1" applyFill="1" applyBorder="1"/>
    <xf numFmtId="0" fontId="163" fillId="0" borderId="0" xfId="0" applyFont="1" applyFill="1"/>
    <xf numFmtId="0" fontId="70" fillId="0" borderId="5" xfId="20" applyFont="1" applyFill="1" applyBorder="1"/>
    <xf numFmtId="0" fontId="61" fillId="0" borderId="1" xfId="20" applyFont="1" applyFill="1" applyBorder="1" applyAlignment="1">
      <alignment horizontal="center"/>
    </xf>
    <xf numFmtId="0" fontId="70" fillId="0" borderId="4" xfId="20" applyFont="1" applyFill="1" applyBorder="1"/>
    <xf numFmtId="0" fontId="70" fillId="0" borderId="3" xfId="20" applyFont="1" applyFill="1" applyBorder="1" applyAlignment="1">
      <alignment horizontal="center"/>
    </xf>
    <xf numFmtId="0" fontId="61" fillId="0" borderId="3" xfId="20" applyFont="1" applyFill="1" applyBorder="1" applyAlignment="1">
      <alignment horizontal="center"/>
    </xf>
    <xf numFmtId="3" fontId="61" fillId="0" borderId="3" xfId="20" applyNumberFormat="1" applyFont="1" applyFill="1" applyBorder="1" applyAlignment="1">
      <alignment horizontal="center"/>
    </xf>
    <xf numFmtId="49" fontId="61" fillId="0" borderId="3" xfId="20" applyNumberFormat="1" applyFont="1" applyFill="1" applyBorder="1" applyAlignment="1">
      <alignment horizontal="center" vertical="center"/>
    </xf>
    <xf numFmtId="3" fontId="61" fillId="0" borderId="3" xfId="20" applyNumberFormat="1" applyFont="1" applyFill="1" applyBorder="1" applyAlignment="1">
      <alignment horizontal="center" vertical="center"/>
    </xf>
    <xf numFmtId="0" fontId="61" fillId="0" borderId="4" xfId="20" applyFont="1" applyFill="1" applyBorder="1" applyAlignment="1">
      <alignment horizontal="center"/>
    </xf>
    <xf numFmtId="0" fontId="61" fillId="0" borderId="4" xfId="20" applyFont="1" applyFill="1" applyBorder="1"/>
    <xf numFmtId="0" fontId="61" fillId="0" borderId="2" xfId="20" applyFont="1" applyFill="1" applyBorder="1" applyAlignment="1">
      <alignment horizontal="center"/>
    </xf>
    <xf numFmtId="0" fontId="70" fillId="0" borderId="5" xfId="20" applyFont="1" applyFill="1" applyBorder="1" applyAlignment="1">
      <alignment vertical="center"/>
    </xf>
    <xf numFmtId="0" fontId="70" fillId="0" borderId="1" xfId="20" applyFont="1" applyFill="1" applyBorder="1" applyAlignment="1">
      <alignment horizontal="center"/>
    </xf>
    <xf numFmtId="0" fontId="34" fillId="0" borderId="55" xfId="0" applyFont="1" applyFill="1" applyBorder="1" applyAlignment="1">
      <alignment horizontal="center" vertical="center"/>
    </xf>
    <xf numFmtId="167" fontId="165" fillId="0" borderId="0" xfId="0" applyNumberFormat="1" applyFont="1" applyFill="1"/>
    <xf numFmtId="167" fontId="164" fillId="0" borderId="0" xfId="0" applyNumberFormat="1" applyFont="1" applyFill="1"/>
    <xf numFmtId="0" fontId="36" fillId="0" borderId="55" xfId="0" applyFont="1" applyFill="1" applyBorder="1" applyAlignment="1">
      <alignment horizontal="center" vertical="center"/>
    </xf>
    <xf numFmtId="0" fontId="34" fillId="0" borderId="55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top" wrapText="1"/>
    </xf>
    <xf numFmtId="2" fontId="37" fillId="2" borderId="52" xfId="0" applyNumberFormat="1" applyFont="1" applyFill="1" applyBorder="1" applyAlignment="1">
      <alignment horizontal="center" vertical="top"/>
    </xf>
    <xf numFmtId="49" fontId="37" fillId="2" borderId="52" xfId="0" applyNumberFormat="1" applyFont="1" applyFill="1" applyBorder="1" applyAlignment="1">
      <alignment horizontal="center" vertical="center" wrapText="1"/>
    </xf>
    <xf numFmtId="3" fontId="65" fillId="2" borderId="16" xfId="0" applyNumberFormat="1" applyFont="1" applyFill="1" applyBorder="1" applyAlignment="1">
      <alignment horizontal="center" vertical="center" wrapText="1"/>
    </xf>
    <xf numFmtId="3" fontId="65" fillId="2" borderId="14" xfId="0" applyNumberFormat="1" applyFont="1" applyFill="1" applyBorder="1" applyAlignment="1">
      <alignment horizontal="center" vertical="center" wrapText="1"/>
    </xf>
    <xf numFmtId="3" fontId="58" fillId="2" borderId="14" xfId="0" applyNumberFormat="1" applyFont="1" applyFill="1" applyBorder="1" applyAlignment="1">
      <alignment horizontal="center" vertical="center" wrapText="1"/>
    </xf>
    <xf numFmtId="3" fontId="58" fillId="2" borderId="16" xfId="0" applyNumberFormat="1" applyFont="1" applyFill="1" applyBorder="1" applyAlignment="1">
      <alignment horizontal="center" vertical="center" wrapText="1"/>
    </xf>
    <xf numFmtId="49" fontId="34" fillId="2" borderId="2" xfId="0" applyNumberFormat="1" applyFont="1" applyFill="1" applyBorder="1" applyAlignment="1">
      <alignment horizontal="center" vertical="center"/>
    </xf>
    <xf numFmtId="0" fontId="38" fillId="2" borderId="2" xfId="0" applyNumberFormat="1" applyFont="1" applyFill="1" applyBorder="1" applyAlignment="1">
      <alignment horizontal="center" vertical="center"/>
    </xf>
    <xf numFmtId="3" fontId="58" fillId="2" borderId="2" xfId="0" applyNumberFormat="1" applyFont="1" applyFill="1" applyBorder="1" applyAlignment="1">
      <alignment horizontal="center" vertical="center" wrapText="1"/>
    </xf>
    <xf numFmtId="166" fontId="58" fillId="2" borderId="2" xfId="0" applyNumberFormat="1" applyFont="1" applyFill="1" applyBorder="1" applyAlignment="1">
      <alignment horizontal="center" vertical="center" wrapText="1"/>
    </xf>
    <xf numFmtId="49" fontId="34" fillId="2" borderId="22" xfId="0" applyNumberFormat="1" applyFont="1" applyFill="1" applyBorder="1" applyAlignment="1">
      <alignment horizontal="center" vertical="center"/>
    </xf>
    <xf numFmtId="0" fontId="37" fillId="2" borderId="22" xfId="0" applyFont="1" applyFill="1" applyBorder="1" applyAlignment="1">
      <alignment vertical="center"/>
    </xf>
    <xf numFmtId="0" fontId="38" fillId="2" borderId="22" xfId="0" applyNumberFormat="1" applyFont="1" applyFill="1" applyBorder="1" applyAlignment="1">
      <alignment horizontal="center" vertical="center"/>
    </xf>
    <xf numFmtId="3" fontId="65" fillId="2" borderId="22" xfId="0" applyNumberFormat="1" applyFont="1" applyFill="1" applyBorder="1" applyAlignment="1">
      <alignment horizontal="center" vertical="center" wrapText="1"/>
    </xf>
    <xf numFmtId="3" fontId="58" fillId="2" borderId="22" xfId="0" applyNumberFormat="1" applyFont="1" applyFill="1" applyBorder="1" applyAlignment="1">
      <alignment horizontal="center" vertical="center" wrapText="1"/>
    </xf>
    <xf numFmtId="166" fontId="58" fillId="2" borderId="22" xfId="0" applyNumberFormat="1" applyFont="1" applyFill="1" applyBorder="1" applyAlignment="1">
      <alignment horizontal="center" vertical="center" wrapText="1"/>
    </xf>
    <xf numFmtId="0" fontId="55" fillId="2" borderId="48" xfId="0" applyNumberFormat="1" applyFont="1" applyFill="1" applyBorder="1" applyAlignment="1">
      <alignment horizontal="center" vertical="center"/>
    </xf>
    <xf numFmtId="3" fontId="57" fillId="2" borderId="22" xfId="0" applyNumberFormat="1" applyFont="1" applyFill="1" applyBorder="1" applyAlignment="1">
      <alignment horizontal="center" vertical="center"/>
    </xf>
    <xf numFmtId="166" fontId="57" fillId="2" borderId="22" xfId="0" applyNumberFormat="1" applyFont="1" applyFill="1" applyBorder="1" applyAlignment="1">
      <alignment horizontal="center" vertical="center"/>
    </xf>
    <xf numFmtId="0" fontId="55" fillId="2" borderId="43" xfId="0" applyNumberFormat="1" applyFont="1" applyFill="1" applyBorder="1" applyAlignment="1">
      <alignment horizontal="center" vertical="center"/>
    </xf>
    <xf numFmtId="3" fontId="57" fillId="2" borderId="14" xfId="0" applyNumberFormat="1" applyFont="1" applyFill="1" applyBorder="1" applyAlignment="1">
      <alignment horizontal="center" vertical="center"/>
    </xf>
    <xf numFmtId="166" fontId="57" fillId="2" borderId="14" xfId="0" applyNumberFormat="1" applyFont="1" applyFill="1" applyBorder="1" applyAlignment="1">
      <alignment horizontal="center" vertical="center"/>
    </xf>
    <xf numFmtId="0" fontId="120" fillId="2" borderId="45" xfId="0" applyNumberFormat="1" applyFont="1" applyFill="1" applyBorder="1" applyAlignment="1">
      <alignment horizontal="center" vertical="center"/>
    </xf>
    <xf numFmtId="3" fontId="57" fillId="2" borderId="67" xfId="0" applyNumberFormat="1" applyFont="1" applyFill="1" applyBorder="1" applyAlignment="1">
      <alignment horizontal="center" vertical="center"/>
    </xf>
    <xf numFmtId="3" fontId="57" fillId="2" borderId="2" xfId="0" applyNumberFormat="1" applyFont="1" applyFill="1" applyBorder="1" applyAlignment="1">
      <alignment horizontal="center" vertical="center"/>
    </xf>
    <xf numFmtId="166" fontId="57" fillId="2" borderId="2" xfId="0" applyNumberFormat="1" applyFont="1" applyFill="1" applyBorder="1" applyAlignment="1">
      <alignment horizontal="center" vertical="center"/>
    </xf>
    <xf numFmtId="3" fontId="38" fillId="2" borderId="4" xfId="0" applyNumberFormat="1" applyFont="1" applyFill="1" applyBorder="1" applyAlignment="1">
      <alignment horizontal="center" vertical="center" wrapText="1"/>
    </xf>
    <xf numFmtId="3" fontId="38" fillId="2" borderId="29" xfId="0" applyNumberFormat="1" applyFont="1" applyFill="1" applyBorder="1" applyAlignment="1">
      <alignment horizontal="center" vertical="center" wrapText="1"/>
    </xf>
    <xf numFmtId="166" fontId="38" fillId="2" borderId="29" xfId="0" applyNumberFormat="1" applyFont="1" applyFill="1" applyBorder="1" applyAlignment="1">
      <alignment horizontal="center" vertical="center"/>
    </xf>
    <xf numFmtId="0" fontId="80" fillId="2" borderId="0" xfId="0" applyFont="1" applyFill="1" applyBorder="1"/>
    <xf numFmtId="3" fontId="58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57" xfId="0" applyFont="1" applyFill="1" applyBorder="1" applyAlignment="1">
      <alignment vertical="top" wrapText="1"/>
    </xf>
    <xf numFmtId="0" fontId="34" fillId="0" borderId="57" xfId="0" applyNumberFormat="1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vertical="top" wrapText="1"/>
    </xf>
    <xf numFmtId="0" fontId="34" fillId="0" borderId="29" xfId="0" applyNumberFormat="1" applyFont="1" applyFill="1" applyBorder="1" applyAlignment="1">
      <alignment horizontal="center" vertical="center"/>
    </xf>
    <xf numFmtId="0" fontId="38" fillId="0" borderId="66" xfId="0" applyFont="1" applyFill="1" applyBorder="1" applyAlignment="1">
      <alignment vertical="top" wrapText="1"/>
    </xf>
    <xf numFmtId="0" fontId="34" fillId="0" borderId="66" xfId="0" applyNumberFormat="1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left" vertical="center" wrapText="1"/>
    </xf>
    <xf numFmtId="0" fontId="34" fillId="0" borderId="23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49" fontId="41" fillId="0" borderId="14" xfId="0" applyNumberFormat="1" applyFont="1" applyFill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/>
    </xf>
    <xf numFmtId="49" fontId="41" fillId="0" borderId="23" xfId="0" applyNumberFormat="1" applyFont="1" applyFill="1" applyBorder="1" applyAlignment="1">
      <alignment horizontal="center"/>
    </xf>
    <xf numFmtId="0" fontId="119" fillId="0" borderId="29" xfId="0" applyFont="1" applyFill="1" applyBorder="1" applyAlignment="1">
      <alignment horizontal="center" vertical="center" wrapText="1"/>
    </xf>
    <xf numFmtId="166" fontId="119" fillId="0" borderId="14" xfId="0" applyNumberFormat="1" applyFont="1" applyFill="1" applyBorder="1" applyAlignment="1">
      <alignment horizontal="center" vertical="center" wrapText="1"/>
    </xf>
    <xf numFmtId="166" fontId="119" fillId="0" borderId="16" xfId="0" applyNumberFormat="1" applyFont="1" applyFill="1" applyBorder="1" applyAlignment="1">
      <alignment horizontal="center" vertical="center" wrapText="1"/>
    </xf>
    <xf numFmtId="166" fontId="119" fillId="0" borderId="43" xfId="0" applyNumberFormat="1" applyFont="1" applyFill="1" applyBorder="1" applyAlignment="1">
      <alignment horizontal="center" vertical="center" wrapText="1"/>
    </xf>
    <xf numFmtId="166" fontId="38" fillId="0" borderId="32" xfId="0" applyNumberFormat="1" applyFont="1" applyFill="1" applyBorder="1" applyAlignment="1">
      <alignment horizontal="center" vertical="center"/>
    </xf>
    <xf numFmtId="166" fontId="38" fillId="0" borderId="52" xfId="0" applyNumberFormat="1" applyFont="1" applyFill="1" applyBorder="1" applyAlignment="1">
      <alignment horizontal="center" vertical="center"/>
    </xf>
    <xf numFmtId="166" fontId="38" fillId="0" borderId="5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top" wrapText="1"/>
    </xf>
    <xf numFmtId="0" fontId="75" fillId="0" borderId="9" xfId="0" applyFont="1" applyFill="1" applyBorder="1" applyAlignment="1">
      <alignment horizontal="center" vertical="top" wrapText="1"/>
    </xf>
    <xf numFmtId="0" fontId="75" fillId="0" borderId="9" xfId="0" applyFont="1" applyFill="1" applyBorder="1" applyAlignment="1">
      <alignment horizontal="center"/>
    </xf>
    <xf numFmtId="49" fontId="36" fillId="0" borderId="33" xfId="0" applyNumberFormat="1" applyFont="1" applyFill="1" applyBorder="1" applyAlignment="1">
      <alignment horizontal="left"/>
    </xf>
    <xf numFmtId="0" fontId="34" fillId="0" borderId="12" xfId="0" applyNumberFormat="1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left" wrapText="1"/>
    </xf>
    <xf numFmtId="0" fontId="33" fillId="0" borderId="12" xfId="0" applyFont="1" applyFill="1" applyBorder="1"/>
    <xf numFmtId="0" fontId="62" fillId="0" borderId="29" xfId="0" applyFont="1" applyFill="1" applyBorder="1" applyAlignment="1">
      <alignment horizontal="left" vertical="center"/>
    </xf>
    <xf numFmtId="166" fontId="34" fillId="0" borderId="14" xfId="0" applyNumberFormat="1" applyFont="1" applyFill="1" applyBorder="1" applyAlignment="1">
      <alignment horizontal="center" vertical="center"/>
    </xf>
    <xf numFmtId="0" fontId="101" fillId="0" borderId="29" xfId="0" applyFont="1" applyFill="1" applyBorder="1" applyAlignment="1">
      <alignment horizontal="left" vertical="center"/>
    </xf>
    <xf numFmtId="166" fontId="60" fillId="0" borderId="14" xfId="0" applyNumberFormat="1" applyFont="1" applyFill="1" applyBorder="1" applyAlignment="1">
      <alignment horizontal="center" vertical="center"/>
    </xf>
    <xf numFmtId="166" fontId="38" fillId="0" borderId="29" xfId="0" applyNumberFormat="1" applyFont="1" applyFill="1" applyBorder="1" applyAlignment="1">
      <alignment horizontal="left" vertical="center"/>
    </xf>
    <xf numFmtId="166" fontId="34" fillId="0" borderId="29" xfId="0" applyNumberFormat="1" applyFont="1" applyFill="1" applyBorder="1" applyAlignment="1">
      <alignment horizontal="left" vertical="center"/>
    </xf>
    <xf numFmtId="0" fontId="101" fillId="0" borderId="66" xfId="0" applyFont="1" applyFill="1" applyBorder="1" applyAlignment="1">
      <alignment horizontal="left" vertical="center"/>
    </xf>
    <xf numFmtId="166" fontId="60" fillId="0" borderId="67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2" fontId="76" fillId="2" borderId="14" xfId="121" applyNumberFormat="1" applyFont="1" applyFill="1" applyBorder="1" applyAlignment="1">
      <alignment horizontal="center" wrapText="1"/>
    </xf>
    <xf numFmtId="0" fontId="75" fillId="2" borderId="57" xfId="0" applyFont="1" applyFill="1" applyBorder="1" applyAlignment="1">
      <alignment horizontal="center" vertical="top" wrapText="1"/>
    </xf>
    <xf numFmtId="0" fontId="75" fillId="2" borderId="11" xfId="0" applyFont="1" applyFill="1" applyBorder="1" applyAlignment="1">
      <alignment horizontal="center" wrapText="1"/>
    </xf>
    <xf numFmtId="0" fontId="75" fillId="2" borderId="60" xfId="0" applyFont="1" applyFill="1" applyBorder="1" applyAlignment="1">
      <alignment horizontal="center" wrapText="1"/>
    </xf>
    <xf numFmtId="0" fontId="75" fillId="2" borderId="58" xfId="0" applyFont="1" applyFill="1" applyBorder="1" applyAlignment="1">
      <alignment horizontal="center" wrapText="1"/>
    </xf>
    <xf numFmtId="167" fontId="75" fillId="2" borderId="60" xfId="0" applyNumberFormat="1" applyFont="1" applyFill="1" applyBorder="1" applyAlignment="1">
      <alignment horizontal="center" wrapText="1"/>
    </xf>
    <xf numFmtId="167" fontId="75" fillId="2" borderId="58" xfId="0" applyNumberFormat="1" applyFont="1" applyFill="1" applyBorder="1" applyAlignment="1">
      <alignment horizontal="center" wrapText="1"/>
    </xf>
    <xf numFmtId="0" fontId="75" fillId="2" borderId="29" xfId="0" applyFont="1" applyFill="1" applyBorder="1" applyAlignment="1">
      <alignment horizontal="center" vertical="top" wrapText="1"/>
    </xf>
    <xf numFmtId="0" fontId="75" fillId="2" borderId="17" xfId="0" applyFont="1" applyFill="1" applyBorder="1" applyAlignment="1">
      <alignment horizontal="center" wrapText="1"/>
    </xf>
    <xf numFmtId="0" fontId="75" fillId="2" borderId="59" xfId="0" applyFont="1" applyFill="1" applyBorder="1" applyAlignment="1">
      <alignment horizontal="center" wrapText="1"/>
    </xf>
    <xf numFmtId="0" fontId="75" fillId="2" borderId="18" xfId="0" applyFont="1" applyFill="1" applyBorder="1" applyAlignment="1">
      <alignment horizontal="center" wrapText="1"/>
    </xf>
    <xf numFmtId="167" fontId="75" fillId="2" borderId="59" xfId="0" applyNumberFormat="1" applyFont="1" applyFill="1" applyBorder="1" applyAlignment="1">
      <alignment horizontal="center" wrapText="1"/>
    </xf>
    <xf numFmtId="167" fontId="75" fillId="2" borderId="18" xfId="0" applyNumberFormat="1" applyFont="1" applyFill="1" applyBorder="1" applyAlignment="1">
      <alignment horizontal="center" wrapText="1"/>
    </xf>
    <xf numFmtId="2" fontId="75" fillId="2" borderId="18" xfId="0" applyNumberFormat="1" applyFont="1" applyFill="1" applyBorder="1" applyAlignment="1">
      <alignment horizontal="center" wrapText="1"/>
    </xf>
    <xf numFmtId="0" fontId="75" fillId="2" borderId="36" xfId="0" applyFont="1" applyFill="1" applyBorder="1" applyAlignment="1">
      <alignment horizontal="center" vertical="top" wrapText="1"/>
    </xf>
    <xf numFmtId="0" fontId="75" fillId="2" borderId="46" xfId="0" applyFont="1" applyFill="1" applyBorder="1" applyAlignment="1">
      <alignment horizontal="center" wrapText="1"/>
    </xf>
    <xf numFmtId="167" fontId="75" fillId="2" borderId="62" xfId="0" applyNumberFormat="1" applyFont="1" applyFill="1" applyBorder="1" applyAlignment="1">
      <alignment horizontal="center" wrapText="1"/>
    </xf>
    <xf numFmtId="2" fontId="75" fillId="2" borderId="37" xfId="0" applyNumberFormat="1" applyFont="1" applyFill="1" applyBorder="1" applyAlignment="1">
      <alignment horizontal="center" wrapText="1"/>
    </xf>
    <xf numFmtId="167" fontId="75" fillId="2" borderId="37" xfId="0" applyNumberFormat="1" applyFont="1" applyFill="1" applyBorder="1" applyAlignment="1">
      <alignment horizontal="center" wrapText="1"/>
    </xf>
    <xf numFmtId="49" fontId="75" fillId="2" borderId="12" xfId="0" applyNumberFormat="1" applyFont="1" applyFill="1" applyBorder="1" applyAlignment="1">
      <alignment horizontal="center" vertical="top" wrapText="1"/>
    </xf>
    <xf numFmtId="2" fontId="75" fillId="2" borderId="58" xfId="0" applyNumberFormat="1" applyFont="1" applyFill="1" applyBorder="1" applyAlignment="1">
      <alignment horizontal="center" wrapText="1"/>
    </xf>
    <xf numFmtId="167" fontId="75" fillId="2" borderId="11" xfId="0" applyNumberFormat="1" applyFont="1" applyFill="1" applyBorder="1" applyAlignment="1">
      <alignment horizontal="center" wrapText="1"/>
    </xf>
    <xf numFmtId="49" fontId="75" fillId="2" borderId="23" xfId="0" applyNumberFormat="1" applyFont="1" applyFill="1" applyBorder="1" applyAlignment="1">
      <alignment horizontal="center" vertical="top" wrapText="1"/>
    </xf>
    <xf numFmtId="167" fontId="75" fillId="2" borderId="46" xfId="0" applyNumberFormat="1" applyFont="1" applyFill="1" applyBorder="1" applyAlignment="1">
      <alignment horizontal="center" wrapText="1"/>
    </xf>
    <xf numFmtId="0" fontId="75" fillId="2" borderId="23" xfId="0" applyFont="1" applyFill="1" applyBorder="1" applyAlignment="1">
      <alignment horizontal="center" vertical="top" wrapText="1"/>
    </xf>
    <xf numFmtId="0" fontId="75" fillId="2" borderId="14" xfId="0" applyFont="1" applyFill="1" applyBorder="1" applyAlignment="1">
      <alignment horizontal="center" vertical="top" wrapText="1"/>
    </xf>
    <xf numFmtId="167" fontId="75" fillId="2" borderId="17" xfId="0" applyNumberFormat="1" applyFont="1" applyFill="1" applyBorder="1" applyAlignment="1">
      <alignment horizontal="center" wrapText="1"/>
    </xf>
    <xf numFmtId="49" fontId="75" fillId="2" borderId="57" xfId="0" applyNumberFormat="1" applyFont="1" applyFill="1" applyBorder="1" applyAlignment="1">
      <alignment horizontal="center" vertical="top" wrapText="1"/>
    </xf>
    <xf numFmtId="167" fontId="75" fillId="2" borderId="61" xfId="0" applyNumberFormat="1" applyFont="1" applyFill="1" applyBorder="1" applyAlignment="1">
      <alignment horizontal="center" wrapText="1"/>
    </xf>
    <xf numFmtId="167" fontId="75" fillId="2" borderId="53" xfId="0" applyNumberFormat="1" applyFont="1" applyFill="1" applyBorder="1" applyAlignment="1">
      <alignment horizontal="center" wrapText="1"/>
    </xf>
    <xf numFmtId="2" fontId="75" fillId="2" borderId="11" xfId="0" applyNumberFormat="1" applyFont="1" applyFill="1" applyBorder="1" applyAlignment="1">
      <alignment horizontal="center" wrapText="1"/>
    </xf>
    <xf numFmtId="49" fontId="75" fillId="2" borderId="29" xfId="0" applyNumberFormat="1" applyFont="1" applyFill="1" applyBorder="1" applyAlignment="1">
      <alignment horizontal="center" vertical="top" wrapText="1"/>
    </xf>
    <xf numFmtId="167" fontId="75" fillId="2" borderId="19" xfId="0" applyNumberFormat="1" applyFont="1" applyFill="1" applyBorder="1" applyAlignment="1">
      <alignment horizontal="center" wrapText="1"/>
    </xf>
    <xf numFmtId="167" fontId="75" fillId="2" borderId="20" xfId="0" applyNumberFormat="1" applyFont="1" applyFill="1" applyBorder="1" applyAlignment="1">
      <alignment horizontal="center" wrapText="1"/>
    </xf>
    <xf numFmtId="49" fontId="75" fillId="2" borderId="36" xfId="0" applyNumberFormat="1" applyFont="1" applyFill="1" applyBorder="1" applyAlignment="1">
      <alignment horizontal="center" vertical="top" wrapText="1"/>
    </xf>
    <xf numFmtId="167" fontId="75" fillId="2" borderId="63" xfId="0" applyNumberFormat="1" applyFont="1" applyFill="1" applyBorder="1" applyAlignment="1">
      <alignment horizontal="center" wrapText="1"/>
    </xf>
    <xf numFmtId="2" fontId="75" fillId="2" borderId="62" xfId="0" applyNumberFormat="1" applyFont="1" applyFill="1" applyBorder="1" applyAlignment="1">
      <alignment horizontal="center" wrapText="1"/>
    </xf>
    <xf numFmtId="167" fontId="75" fillId="2" borderId="26" xfId="0" applyNumberFormat="1" applyFont="1" applyFill="1" applyBorder="1" applyAlignment="1">
      <alignment horizontal="center" wrapText="1"/>
    </xf>
    <xf numFmtId="2" fontId="75" fillId="2" borderId="46" xfId="0" applyNumberFormat="1" applyFont="1" applyFill="1" applyBorder="1" applyAlignment="1">
      <alignment horizontal="center" wrapText="1"/>
    </xf>
    <xf numFmtId="2" fontId="75" fillId="2" borderId="59" xfId="0" applyNumberFormat="1" applyFont="1" applyFill="1" applyBorder="1" applyAlignment="1">
      <alignment horizontal="center" wrapText="1"/>
    </xf>
    <xf numFmtId="2" fontId="75" fillId="2" borderId="17" xfId="0" applyNumberFormat="1" applyFont="1" applyFill="1" applyBorder="1" applyAlignment="1">
      <alignment horizontal="center" wrapText="1"/>
    </xf>
    <xf numFmtId="49" fontId="75" fillId="2" borderId="14" xfId="0" applyNumberFormat="1" applyFont="1" applyFill="1" applyBorder="1" applyAlignment="1">
      <alignment horizontal="center" vertical="top" wrapText="1"/>
    </xf>
    <xf numFmtId="49" fontId="75" fillId="2" borderId="67" xfId="0" applyNumberFormat="1" applyFont="1" applyFill="1" applyBorder="1" applyAlignment="1">
      <alignment horizontal="center" vertical="top" wrapText="1"/>
    </xf>
    <xf numFmtId="167" fontId="75" fillId="2" borderId="44" xfId="0" applyNumberFormat="1" applyFont="1" applyFill="1" applyBorder="1" applyAlignment="1">
      <alignment horizontal="center" wrapText="1"/>
    </xf>
    <xf numFmtId="167" fontId="75" fillId="2" borderId="65" xfId="0" applyNumberFormat="1" applyFont="1" applyFill="1" applyBorder="1" applyAlignment="1">
      <alignment horizontal="center" wrapText="1"/>
    </xf>
    <xf numFmtId="167" fontId="75" fillId="2" borderId="68" xfId="0" applyNumberFormat="1" applyFont="1" applyFill="1" applyBorder="1" applyAlignment="1">
      <alignment horizontal="center" wrapText="1"/>
    </xf>
    <xf numFmtId="167" fontId="75" fillId="2" borderId="69" xfId="0" applyNumberFormat="1" applyFont="1" applyFill="1" applyBorder="1" applyAlignment="1">
      <alignment horizontal="center" wrapText="1"/>
    </xf>
    <xf numFmtId="167" fontId="75" fillId="2" borderId="11" xfId="0" applyNumberFormat="1" applyFont="1" applyFill="1" applyBorder="1" applyAlignment="1">
      <alignment horizontal="center" vertical="center" wrapText="1"/>
    </xf>
    <xf numFmtId="167" fontId="75" fillId="2" borderId="60" xfId="0" applyNumberFormat="1" applyFont="1" applyFill="1" applyBorder="1" applyAlignment="1">
      <alignment horizontal="center" vertical="center" wrapText="1"/>
    </xf>
    <xf numFmtId="167" fontId="75" fillId="2" borderId="58" xfId="0" applyNumberFormat="1" applyFont="1" applyFill="1" applyBorder="1" applyAlignment="1">
      <alignment horizontal="center" vertical="center" wrapText="1"/>
    </xf>
    <xf numFmtId="167" fontId="75" fillId="2" borderId="61" xfId="0" applyNumberFormat="1" applyFont="1" applyFill="1" applyBorder="1" applyAlignment="1">
      <alignment horizontal="center" vertical="center" wrapText="1"/>
    </xf>
    <xf numFmtId="167" fontId="75" fillId="2" borderId="53" xfId="0" applyNumberFormat="1" applyFont="1" applyFill="1" applyBorder="1" applyAlignment="1">
      <alignment horizontal="center" vertical="center" wrapText="1"/>
    </xf>
    <xf numFmtId="167" fontId="75" fillId="2" borderId="18" xfId="0" applyNumberFormat="1" applyFont="1" applyFill="1" applyBorder="1" applyAlignment="1">
      <alignment horizontal="center" vertical="center" wrapText="1"/>
    </xf>
    <xf numFmtId="167" fontId="75" fillId="2" borderId="20" xfId="0" applyNumberFormat="1" applyFont="1" applyFill="1" applyBorder="1" applyAlignment="1">
      <alignment horizontal="center" vertical="center" wrapText="1"/>
    </xf>
    <xf numFmtId="167" fontId="75" fillId="2" borderId="17" xfId="0" applyNumberFormat="1" applyFont="1" applyFill="1" applyBorder="1" applyAlignment="1">
      <alignment horizontal="center" vertical="center" wrapText="1"/>
    </xf>
    <xf numFmtId="49" fontId="75" fillId="2" borderId="29" xfId="0" applyNumberFormat="1" applyFont="1" applyFill="1" applyBorder="1" applyAlignment="1">
      <alignment horizontal="center" vertical="center" wrapText="1"/>
    </xf>
    <xf numFmtId="167" fontId="75" fillId="2" borderId="59" xfId="0" applyNumberFormat="1" applyFont="1" applyFill="1" applyBorder="1" applyAlignment="1">
      <alignment horizontal="center" vertical="center" wrapText="1"/>
    </xf>
    <xf numFmtId="167" fontId="75" fillId="2" borderId="19" xfId="0" applyNumberFormat="1" applyFont="1" applyFill="1" applyBorder="1" applyAlignment="1">
      <alignment horizontal="center" vertical="center" wrapText="1"/>
    </xf>
    <xf numFmtId="49" fontId="75" fillId="2" borderId="36" xfId="0" applyNumberFormat="1" applyFont="1" applyFill="1" applyBorder="1" applyAlignment="1">
      <alignment horizontal="center" vertical="center" wrapText="1"/>
    </xf>
    <xf numFmtId="167" fontId="75" fillId="2" borderId="46" xfId="0" applyNumberFormat="1" applyFont="1" applyFill="1" applyBorder="1" applyAlignment="1">
      <alignment horizontal="center" vertical="center" wrapText="1"/>
    </xf>
    <xf numFmtId="167" fontId="75" fillId="2" borderId="62" xfId="0" applyNumberFormat="1" applyFont="1" applyFill="1" applyBorder="1" applyAlignment="1">
      <alignment horizontal="center" vertical="center" wrapText="1"/>
    </xf>
    <xf numFmtId="167" fontId="75" fillId="2" borderId="37" xfId="0" applyNumberFormat="1" applyFont="1" applyFill="1" applyBorder="1" applyAlignment="1">
      <alignment horizontal="center" vertical="center" wrapText="1"/>
    </xf>
    <xf numFmtId="167" fontId="75" fillId="2" borderId="63" xfId="0" applyNumberFormat="1" applyFont="1" applyFill="1" applyBorder="1" applyAlignment="1">
      <alignment horizontal="center" vertical="center" wrapText="1"/>
    </xf>
    <xf numFmtId="167" fontId="75" fillId="2" borderId="26" xfId="0" applyNumberFormat="1" applyFont="1" applyFill="1" applyBorder="1" applyAlignment="1">
      <alignment horizontal="center" vertical="center" wrapText="1"/>
    </xf>
    <xf numFmtId="49" fontId="75" fillId="2" borderId="67" xfId="0" applyNumberFormat="1" applyFont="1" applyFill="1" applyBorder="1" applyAlignment="1">
      <alignment horizontal="center" vertical="center" wrapText="1"/>
    </xf>
    <xf numFmtId="166" fontId="75" fillId="2" borderId="44" xfId="0" applyNumberFormat="1" applyFont="1" applyFill="1" applyBorder="1" applyAlignment="1">
      <alignment horizontal="center" vertical="center" wrapText="1"/>
    </xf>
    <xf numFmtId="167" fontId="75" fillId="2" borderId="65" xfId="0" applyNumberFormat="1" applyFont="1" applyFill="1" applyBorder="1" applyAlignment="1">
      <alignment horizontal="center" vertical="center" wrapText="1"/>
    </xf>
    <xf numFmtId="167" fontId="75" fillId="2" borderId="68" xfId="0" applyNumberFormat="1" applyFont="1" applyFill="1" applyBorder="1" applyAlignment="1">
      <alignment horizontal="center" vertical="center" wrapText="1"/>
    </xf>
    <xf numFmtId="49" fontId="75" fillId="2" borderId="12" xfId="0" applyNumberFormat="1" applyFont="1" applyFill="1" applyBorder="1" applyAlignment="1">
      <alignment horizontal="center" vertical="center" wrapText="1"/>
    </xf>
    <xf numFmtId="166" fontId="75" fillId="2" borderId="11" xfId="0" applyNumberFormat="1" applyFont="1" applyFill="1" applyBorder="1" applyAlignment="1">
      <alignment horizontal="center" vertical="center" wrapText="1"/>
    </xf>
    <xf numFmtId="49" fontId="75" fillId="2" borderId="14" xfId="0" applyNumberFormat="1" applyFont="1" applyFill="1" applyBorder="1" applyAlignment="1">
      <alignment horizontal="center" vertical="center" wrapText="1"/>
    </xf>
    <xf numFmtId="166" fontId="75" fillId="2" borderId="17" xfId="0" applyNumberFormat="1" applyFont="1" applyFill="1" applyBorder="1" applyAlignment="1">
      <alignment horizontal="center" vertical="center" wrapText="1"/>
    </xf>
    <xf numFmtId="49" fontId="75" fillId="2" borderId="23" xfId="0" applyNumberFormat="1" applyFont="1" applyFill="1" applyBorder="1" applyAlignment="1">
      <alignment horizontal="center" vertical="center" wrapText="1"/>
    </xf>
    <xf numFmtId="166" fontId="75" fillId="2" borderId="46" xfId="0" applyNumberFormat="1" applyFont="1" applyFill="1" applyBorder="1" applyAlignment="1">
      <alignment horizontal="center" vertical="center" wrapText="1"/>
    </xf>
    <xf numFmtId="49" fontId="75" fillId="2" borderId="3" xfId="0" applyNumberFormat="1" applyFont="1" applyFill="1" applyBorder="1" applyAlignment="1">
      <alignment horizontal="center" vertical="center" wrapText="1"/>
    </xf>
    <xf numFmtId="166" fontId="75" fillId="2" borderId="78" xfId="0" applyNumberFormat="1" applyFont="1" applyFill="1" applyBorder="1" applyAlignment="1">
      <alignment horizontal="center" vertical="center" wrapText="1"/>
    </xf>
    <xf numFmtId="167" fontId="75" fillId="2" borderId="7" xfId="0" applyNumberFormat="1" applyFont="1" applyFill="1" applyBorder="1" applyAlignment="1">
      <alignment horizontal="center" vertical="center" wrapText="1"/>
    </xf>
    <xf numFmtId="167" fontId="75" fillId="2" borderId="47" xfId="0" applyNumberFormat="1" applyFont="1" applyFill="1" applyBorder="1" applyAlignment="1">
      <alignment horizontal="center" vertical="center" wrapText="1"/>
    </xf>
    <xf numFmtId="49" fontId="75" fillId="2" borderId="1" xfId="0" applyNumberFormat="1" applyFont="1" applyFill="1" applyBorder="1" applyAlignment="1">
      <alignment horizontal="center" vertical="center" wrapText="1"/>
    </xf>
    <xf numFmtId="166" fontId="75" fillId="2" borderId="71" xfId="0" applyNumberFormat="1" applyFont="1" applyFill="1" applyBorder="1" applyAlignment="1">
      <alignment horizontal="center" vertical="center" wrapText="1"/>
    </xf>
    <xf numFmtId="167" fontId="75" fillId="2" borderId="76" xfId="0" applyNumberFormat="1" applyFont="1" applyFill="1" applyBorder="1" applyAlignment="1">
      <alignment horizontal="center" vertical="center" wrapText="1"/>
    </xf>
    <xf numFmtId="167" fontId="75" fillId="2" borderId="72" xfId="0" applyNumberFormat="1" applyFont="1" applyFill="1" applyBorder="1" applyAlignment="1">
      <alignment horizontal="center" vertical="center" wrapText="1"/>
    </xf>
    <xf numFmtId="49" fontId="75" fillId="2" borderId="3" xfId="20" applyNumberFormat="1" applyFont="1" applyFill="1" applyBorder="1" applyAlignment="1">
      <alignment horizontal="center" vertical="center" wrapText="1"/>
    </xf>
    <xf numFmtId="166" fontId="75" fillId="2" borderId="78" xfId="20" applyNumberFormat="1" applyFont="1" applyFill="1" applyBorder="1" applyAlignment="1">
      <alignment horizontal="center" vertical="center" wrapText="1"/>
    </xf>
    <xf numFmtId="167" fontId="75" fillId="2" borderId="7" xfId="20" applyNumberFormat="1" applyFont="1" applyFill="1" applyBorder="1" applyAlignment="1">
      <alignment horizontal="center" vertical="center" wrapText="1"/>
    </xf>
    <xf numFmtId="167" fontId="75" fillId="2" borderId="47" xfId="20" applyNumberFormat="1" applyFont="1" applyFill="1" applyBorder="1" applyAlignment="1">
      <alignment horizontal="center" vertical="center" wrapText="1"/>
    </xf>
    <xf numFmtId="49" fontId="75" fillId="2" borderId="14" xfId="20" applyNumberFormat="1" applyFont="1" applyFill="1" applyBorder="1" applyAlignment="1">
      <alignment horizontal="center" vertical="center" wrapText="1"/>
    </xf>
    <xf numFmtId="166" fontId="75" fillId="2" borderId="17" xfId="20" applyNumberFormat="1" applyFont="1" applyFill="1" applyBorder="1" applyAlignment="1">
      <alignment horizontal="center" vertical="center" wrapText="1"/>
    </xf>
    <xf numFmtId="167" fontId="75" fillId="2" borderId="59" xfId="20" applyNumberFormat="1" applyFont="1" applyFill="1" applyBorder="1" applyAlignment="1">
      <alignment horizontal="center" vertical="center" wrapText="1"/>
    </xf>
    <xf numFmtId="167" fontId="75" fillId="2" borderId="18" xfId="20" applyNumberFormat="1" applyFont="1" applyFill="1" applyBorder="1" applyAlignment="1">
      <alignment horizontal="center" vertical="center" wrapText="1"/>
    </xf>
    <xf numFmtId="0" fontId="33" fillId="2" borderId="38" xfId="0" applyFont="1" applyFill="1" applyBorder="1"/>
    <xf numFmtId="167" fontId="33" fillId="2" borderId="39" xfId="0" applyNumberFormat="1" applyFont="1" applyFill="1" applyBorder="1"/>
    <xf numFmtId="167" fontId="33" fillId="2" borderId="40" xfId="0" applyNumberFormat="1" applyFont="1" applyFill="1" applyBorder="1"/>
    <xf numFmtId="0" fontId="37" fillId="0" borderId="5" xfId="0" applyFont="1" applyFill="1" applyBorder="1" applyAlignment="1">
      <alignment vertical="center" wrapText="1"/>
    </xf>
    <xf numFmtId="0" fontId="58" fillId="0" borderId="31" xfId="0" applyFont="1" applyFill="1" applyBorder="1" applyAlignment="1">
      <alignment vertical="center"/>
    </xf>
    <xf numFmtId="0" fontId="37" fillId="0" borderId="55" xfId="0" applyFont="1" applyFill="1" applyBorder="1" applyAlignment="1">
      <alignment vertical="center"/>
    </xf>
    <xf numFmtId="0" fontId="37" fillId="0" borderId="55" xfId="0" applyFont="1" applyFill="1" applyBorder="1" applyAlignment="1">
      <alignment horizontal="left" vertical="center" wrapText="1"/>
    </xf>
    <xf numFmtId="0" fontId="37" fillId="0" borderId="55" xfId="0" applyFont="1" applyFill="1" applyBorder="1" applyAlignment="1">
      <alignment vertical="center" wrapText="1"/>
    </xf>
    <xf numFmtId="0" fontId="38" fillId="0" borderId="31" xfId="0" applyNumberFormat="1" applyFont="1" applyFill="1" applyBorder="1" applyAlignment="1">
      <alignment horizontal="center" vertical="center"/>
    </xf>
    <xf numFmtId="0" fontId="38" fillId="0" borderId="55" xfId="0" applyNumberFormat="1" applyFont="1" applyFill="1" applyBorder="1" applyAlignment="1">
      <alignment horizontal="center" vertical="center"/>
    </xf>
    <xf numFmtId="0" fontId="38" fillId="0" borderId="5" xfId="0" applyNumberFormat="1" applyFont="1" applyFill="1" applyBorder="1" applyAlignment="1">
      <alignment horizontal="center" vertical="center" wrapText="1"/>
    </xf>
    <xf numFmtId="2" fontId="40" fillId="0" borderId="32" xfId="0" applyNumberFormat="1" applyFont="1" applyFill="1" applyBorder="1" applyAlignment="1">
      <alignment horizontal="center" vertical="center"/>
    </xf>
    <xf numFmtId="2" fontId="35" fillId="0" borderId="32" xfId="0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center" vertical="center" wrapText="1"/>
    </xf>
    <xf numFmtId="2" fontId="35" fillId="0" borderId="32" xfId="0" applyNumberFormat="1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3" fontId="38" fillId="0" borderId="1" xfId="0" applyNumberFormat="1" applyFont="1" applyFill="1" applyBorder="1" applyAlignment="1">
      <alignment horizontal="center" vertical="center" wrapText="1"/>
    </xf>
    <xf numFmtId="3" fontId="58" fillId="0" borderId="3" xfId="0" applyNumberFormat="1" applyFont="1" applyFill="1" applyBorder="1" applyAlignment="1">
      <alignment horizontal="center" vertical="center" wrapText="1"/>
    </xf>
    <xf numFmtId="167" fontId="38" fillId="0" borderId="32" xfId="0" applyNumberFormat="1" applyFont="1" applyFill="1" applyBorder="1" applyAlignment="1">
      <alignment horizontal="center" vertical="center" wrapText="1"/>
    </xf>
    <xf numFmtId="3" fontId="38" fillId="0" borderId="3" xfId="0" applyNumberFormat="1" applyFont="1" applyFill="1" applyBorder="1" applyAlignment="1">
      <alignment horizontal="center" vertical="center" wrapText="1"/>
    </xf>
    <xf numFmtId="167" fontId="38" fillId="0" borderId="55" xfId="0" applyNumberFormat="1" applyFont="1" applyFill="1" applyBorder="1" applyAlignment="1">
      <alignment horizontal="center" vertical="center"/>
    </xf>
    <xf numFmtId="3" fontId="38" fillId="0" borderId="55" xfId="0" applyNumberFormat="1" applyFont="1" applyFill="1" applyBorder="1" applyAlignment="1">
      <alignment horizontal="center" vertical="center" wrapText="1"/>
    </xf>
    <xf numFmtId="167" fontId="38" fillId="0" borderId="2" xfId="0" applyNumberFormat="1" applyFont="1" applyFill="1" applyBorder="1" applyAlignment="1">
      <alignment horizontal="center" vertical="center"/>
    </xf>
    <xf numFmtId="0" fontId="37" fillId="0" borderId="11" xfId="0" applyFont="1" applyFill="1" applyBorder="1"/>
    <xf numFmtId="3" fontId="38" fillId="0" borderId="60" xfId="0" applyNumberFormat="1" applyFont="1" applyFill="1" applyBorder="1" applyAlignment="1">
      <alignment horizontal="center" vertical="center"/>
    </xf>
    <xf numFmtId="167" fontId="38" fillId="0" borderId="58" xfId="0" applyNumberFormat="1" applyFont="1" applyFill="1" applyBorder="1" applyAlignment="1">
      <alignment horizontal="center"/>
    </xf>
    <xf numFmtId="0" fontId="33" fillId="0" borderId="17" xfId="0" applyFont="1" applyFill="1" applyBorder="1"/>
    <xf numFmtId="0" fontId="33" fillId="0" borderId="59" xfId="0" applyFont="1" applyFill="1" applyBorder="1"/>
    <xf numFmtId="0" fontId="33" fillId="0" borderId="39" xfId="0" applyFont="1" applyFill="1" applyBorder="1"/>
    <xf numFmtId="0" fontId="38" fillId="0" borderId="17" xfId="0" applyFont="1" applyFill="1" applyBorder="1"/>
    <xf numFmtId="166" fontId="38" fillId="0" borderId="59" xfId="0" applyNumberFormat="1" applyFont="1" applyFill="1" applyBorder="1" applyAlignment="1">
      <alignment horizontal="center" vertical="center"/>
    </xf>
    <xf numFmtId="166" fontId="38" fillId="0" borderId="18" xfId="0" applyNumberFormat="1" applyFont="1" applyFill="1" applyBorder="1" applyAlignment="1">
      <alignment horizontal="center" vertical="center"/>
    </xf>
    <xf numFmtId="0" fontId="38" fillId="0" borderId="44" xfId="0" applyFont="1" applyFill="1" applyBorder="1"/>
    <xf numFmtId="166" fontId="38" fillId="0" borderId="65" xfId="0" applyNumberFormat="1" applyFont="1" applyFill="1" applyBorder="1" applyAlignment="1">
      <alignment horizontal="center" vertical="center"/>
    </xf>
    <xf numFmtId="166" fontId="38" fillId="0" borderId="68" xfId="0" applyNumberFormat="1" applyFont="1" applyFill="1" applyBorder="1" applyAlignment="1">
      <alignment horizontal="center" vertical="center"/>
    </xf>
    <xf numFmtId="0" fontId="37" fillId="0" borderId="57" xfId="0" applyFont="1" applyFill="1" applyBorder="1"/>
    <xf numFmtId="166" fontId="132" fillId="0" borderId="12" xfId="0" applyNumberFormat="1" applyFont="1" applyFill="1" applyBorder="1" applyAlignment="1">
      <alignment horizontal="center" vertical="center"/>
    </xf>
    <xf numFmtId="0" fontId="38" fillId="0" borderId="58" xfId="0" applyFont="1" applyFill="1" applyBorder="1"/>
    <xf numFmtId="0" fontId="38" fillId="0" borderId="29" xfId="0" applyFont="1" applyFill="1" applyBorder="1"/>
    <xf numFmtId="0" fontId="38" fillId="0" borderId="36" xfId="0" applyFont="1" applyFill="1" applyBorder="1"/>
    <xf numFmtId="0" fontId="33" fillId="0" borderId="57" xfId="0" applyFont="1" applyFill="1" applyBorder="1"/>
    <xf numFmtId="166" fontId="132" fillId="0" borderId="60" xfId="0" applyNumberFormat="1" applyFont="1" applyFill="1" applyBorder="1" applyAlignment="1">
      <alignment horizontal="center" vertical="center"/>
    </xf>
    <xf numFmtId="166" fontId="132" fillId="0" borderId="41" xfId="0" applyNumberFormat="1" applyFont="1" applyFill="1" applyBorder="1" applyAlignment="1">
      <alignment horizontal="center" vertical="center"/>
    </xf>
    <xf numFmtId="0" fontId="34" fillId="0" borderId="17" xfId="0" applyFont="1" applyFill="1" applyBorder="1"/>
    <xf numFmtId="167" fontId="34" fillId="0" borderId="59" xfId="0" applyNumberFormat="1" applyFont="1" applyFill="1" applyBorder="1" applyAlignment="1">
      <alignment horizontal="center"/>
    </xf>
    <xf numFmtId="167" fontId="34" fillId="0" borderId="18" xfId="0" applyNumberFormat="1" applyFont="1" applyFill="1" applyBorder="1" applyAlignment="1">
      <alignment horizontal="center"/>
    </xf>
    <xf numFmtId="0" fontId="34" fillId="0" borderId="24" xfId="0" applyFont="1" applyFill="1" applyBorder="1"/>
    <xf numFmtId="167" fontId="34" fillId="0" borderId="77" xfId="0" applyNumberFormat="1" applyFont="1" applyFill="1" applyBorder="1" applyAlignment="1">
      <alignment horizontal="center"/>
    </xf>
    <xf numFmtId="167" fontId="34" fillId="0" borderId="30" xfId="0" applyNumberFormat="1" applyFont="1" applyFill="1" applyBorder="1" applyAlignment="1">
      <alignment horizontal="center"/>
    </xf>
    <xf numFmtId="167" fontId="33" fillId="0" borderId="0" xfId="0" applyNumberFormat="1" applyFont="1" applyFill="1" applyAlignment="1">
      <alignment horizontal="center" vertical="center"/>
    </xf>
    <xf numFmtId="0" fontId="37" fillId="0" borderId="2" xfId="0" applyFont="1" applyFill="1" applyBorder="1" applyAlignment="1">
      <alignment horizontal="left"/>
    </xf>
    <xf numFmtId="0" fontId="37" fillId="0" borderId="32" xfId="0" applyFont="1" applyFill="1" applyBorder="1" applyAlignment="1">
      <alignment horizontal="left"/>
    </xf>
    <xf numFmtId="0" fontId="37" fillId="0" borderId="1" xfId="0" applyFont="1" applyFill="1" applyBorder="1"/>
    <xf numFmtId="0" fontId="38" fillId="0" borderId="2" xfId="0" applyFont="1" applyFill="1" applyBorder="1" applyAlignment="1">
      <alignment horizontal="left"/>
    </xf>
    <xf numFmtId="0" fontId="37" fillId="0" borderId="2" xfId="0" applyFont="1" applyFill="1" applyBorder="1"/>
    <xf numFmtId="0" fontId="37" fillId="0" borderId="32" xfId="0" applyFont="1" applyFill="1" applyBorder="1"/>
    <xf numFmtId="0" fontId="54" fillId="0" borderId="0" xfId="0" applyFont="1" applyFill="1" applyBorder="1"/>
    <xf numFmtId="0" fontId="33" fillId="0" borderId="2" xfId="0" applyNumberFormat="1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/>
    </xf>
    <xf numFmtId="3" fontId="55" fillId="0" borderId="2" xfId="0" applyNumberFormat="1" applyFont="1" applyFill="1" applyBorder="1" applyAlignment="1">
      <alignment horizontal="center" vertical="center"/>
    </xf>
    <xf numFmtId="3" fontId="55" fillId="0" borderId="31" xfId="0" applyNumberFormat="1" applyFont="1" applyFill="1" applyBorder="1" applyAlignment="1">
      <alignment horizontal="center" vertical="center"/>
    </xf>
    <xf numFmtId="3" fontId="95" fillId="0" borderId="55" xfId="0" applyNumberFormat="1" applyFont="1" applyFill="1" applyBorder="1" applyAlignment="1">
      <alignment horizontal="center" vertical="center" wrapText="1"/>
    </xf>
    <xf numFmtId="3" fontId="38" fillId="0" borderId="32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75" fillId="0" borderId="1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  <xf numFmtId="0" fontId="61" fillId="0" borderId="57" xfId="0" applyFont="1" applyFill="1" applyBorder="1" applyAlignment="1">
      <alignment vertical="top" wrapText="1"/>
    </xf>
    <xf numFmtId="167" fontId="75" fillId="0" borderId="12" xfId="0" applyNumberFormat="1" applyFont="1" applyFill="1" applyBorder="1" applyAlignment="1">
      <alignment horizontal="center" wrapText="1"/>
    </xf>
    <xf numFmtId="167" fontId="34" fillId="0" borderId="13" xfId="0" applyNumberFormat="1" applyFont="1" applyFill="1" applyBorder="1" applyAlignment="1">
      <alignment horizontal="center"/>
    </xf>
    <xf numFmtId="167" fontId="34" fillId="0" borderId="12" xfId="0" applyNumberFormat="1" applyFont="1" applyFill="1" applyBorder="1" applyAlignment="1">
      <alignment horizontal="center"/>
    </xf>
    <xf numFmtId="167" fontId="75" fillId="0" borderId="57" xfId="0" applyNumberFormat="1" applyFont="1" applyFill="1" applyBorder="1" applyAlignment="1">
      <alignment horizontal="center" wrapText="1"/>
    </xf>
    <xf numFmtId="167" fontId="34" fillId="0" borderId="41" xfId="0" applyNumberFormat="1" applyFont="1" applyFill="1" applyBorder="1" applyAlignment="1">
      <alignment horizontal="center"/>
    </xf>
    <xf numFmtId="167" fontId="75" fillId="0" borderId="13" xfId="0" applyNumberFormat="1" applyFont="1" applyFill="1" applyBorder="1" applyAlignment="1">
      <alignment horizontal="center" wrapText="1"/>
    </xf>
    <xf numFmtId="167" fontId="34" fillId="0" borderId="57" xfId="0" applyNumberFormat="1" applyFont="1" applyFill="1" applyBorder="1" applyAlignment="1">
      <alignment horizontal="center"/>
    </xf>
    <xf numFmtId="0" fontId="61" fillId="0" borderId="29" xfId="0" applyFont="1" applyFill="1" applyBorder="1" applyAlignment="1">
      <alignment vertical="top" wrapText="1"/>
    </xf>
    <xf numFmtId="167" fontId="75" fillId="0" borderId="14" xfId="0" applyNumberFormat="1" applyFont="1" applyFill="1" applyBorder="1" applyAlignment="1">
      <alignment horizontal="center" wrapText="1"/>
    </xf>
    <xf numFmtId="167" fontId="34" fillId="0" borderId="16" xfId="0" applyNumberFormat="1" applyFont="1" applyFill="1" applyBorder="1" applyAlignment="1">
      <alignment horizontal="center"/>
    </xf>
    <xf numFmtId="167" fontId="34" fillId="0" borderId="14" xfId="0" applyNumberFormat="1" applyFont="1" applyFill="1" applyBorder="1" applyAlignment="1">
      <alignment horizontal="center"/>
    </xf>
    <xf numFmtId="167" fontId="75" fillId="0" borderId="29" xfId="0" applyNumberFormat="1" applyFont="1" applyFill="1" applyBorder="1" applyAlignment="1">
      <alignment horizontal="center" wrapText="1"/>
    </xf>
    <xf numFmtId="167" fontId="34" fillId="0" borderId="43" xfId="0" applyNumberFormat="1" applyFont="1" applyFill="1" applyBorder="1" applyAlignment="1">
      <alignment horizontal="center"/>
    </xf>
    <xf numFmtId="167" fontId="75" fillId="0" borderId="16" xfId="0" applyNumberFormat="1" applyFont="1" applyFill="1" applyBorder="1" applyAlignment="1">
      <alignment horizontal="center" wrapText="1"/>
    </xf>
    <xf numFmtId="167" fontId="34" fillId="0" borderId="29" xfId="0" applyNumberFormat="1" applyFont="1" applyFill="1" applyBorder="1" applyAlignment="1">
      <alignment horizontal="center"/>
    </xf>
    <xf numFmtId="167" fontId="75" fillId="0" borderId="14" xfId="0" applyNumberFormat="1" applyFont="1" applyFill="1" applyBorder="1" applyAlignment="1">
      <alignment horizontal="center" vertical="top" wrapText="1"/>
    </xf>
    <xf numFmtId="167" fontId="75" fillId="0" borderId="29" xfId="0" applyNumberFormat="1" applyFont="1" applyFill="1" applyBorder="1" applyAlignment="1">
      <alignment horizontal="center" vertical="top" wrapText="1"/>
    </xf>
    <xf numFmtId="167" fontId="75" fillId="0" borderId="16" xfId="0" applyNumberFormat="1" applyFont="1" applyFill="1" applyBorder="1" applyAlignment="1">
      <alignment horizontal="center" vertical="top" wrapText="1"/>
    </xf>
    <xf numFmtId="167" fontId="75" fillId="0" borderId="14" xfId="0" applyNumberFormat="1" applyFont="1" applyFill="1" applyBorder="1" applyAlignment="1">
      <alignment horizontal="center"/>
    </xf>
    <xf numFmtId="167" fontId="75" fillId="0" borderId="29" xfId="0" applyNumberFormat="1" applyFont="1" applyFill="1" applyBorder="1" applyAlignment="1">
      <alignment horizontal="center"/>
    </xf>
    <xf numFmtId="167" fontId="75" fillId="0" borderId="16" xfId="0" applyNumberFormat="1" applyFont="1" applyFill="1" applyBorder="1" applyAlignment="1">
      <alignment horizontal="center"/>
    </xf>
    <xf numFmtId="0" fontId="38" fillId="0" borderId="66" xfId="0" applyFont="1" applyFill="1" applyBorder="1"/>
    <xf numFmtId="167" fontId="75" fillId="0" borderId="67" xfId="0" applyNumberFormat="1" applyFont="1" applyFill="1" applyBorder="1" applyAlignment="1">
      <alignment horizontal="center"/>
    </xf>
    <xf numFmtId="167" fontId="34" fillId="0" borderId="54" xfId="0" applyNumberFormat="1" applyFont="1" applyFill="1" applyBorder="1" applyAlignment="1">
      <alignment horizontal="center"/>
    </xf>
    <xf numFmtId="167" fontId="34" fillId="0" borderId="67" xfId="0" applyNumberFormat="1" applyFont="1" applyFill="1" applyBorder="1" applyAlignment="1">
      <alignment horizontal="center"/>
    </xf>
    <xf numFmtId="167" fontId="75" fillId="0" borderId="66" xfId="0" applyNumberFormat="1" applyFont="1" applyFill="1" applyBorder="1" applyAlignment="1">
      <alignment horizontal="center"/>
    </xf>
    <xf numFmtId="167" fontId="34" fillId="0" borderId="45" xfId="0" applyNumberFormat="1" applyFont="1" applyFill="1" applyBorder="1" applyAlignment="1">
      <alignment horizontal="center"/>
    </xf>
    <xf numFmtId="167" fontId="75" fillId="0" borderId="54" xfId="0" applyNumberFormat="1" applyFont="1" applyFill="1" applyBorder="1" applyAlignment="1">
      <alignment horizontal="center"/>
    </xf>
    <xf numFmtId="167" fontId="34" fillId="0" borderId="66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40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/>
    </xf>
    <xf numFmtId="0" fontId="40" fillId="0" borderId="4" xfId="0" applyFont="1" applyFill="1" applyBorder="1" applyAlignment="1">
      <alignment horizontal="left"/>
    </xf>
    <xf numFmtId="0" fontId="44" fillId="0" borderId="4" xfId="0" applyFont="1" applyFill="1" applyBorder="1" applyAlignment="1">
      <alignment horizontal="right"/>
    </xf>
    <xf numFmtId="0" fontId="40" fillId="0" borderId="3" xfId="0" applyFont="1" applyFill="1" applyBorder="1" applyAlignment="1">
      <alignment horizontal="left" vertical="center" wrapText="1"/>
    </xf>
    <xf numFmtId="0" fontId="44" fillId="0" borderId="31" xfId="0" applyFont="1" applyFill="1" applyBorder="1" applyAlignment="1">
      <alignment horizontal="right"/>
    </xf>
    <xf numFmtId="0" fontId="33" fillId="0" borderId="5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/>
    </xf>
    <xf numFmtId="4" fontId="54" fillId="0" borderId="53" xfId="0" applyNumberFormat="1" applyFont="1" applyFill="1" applyBorder="1" applyAlignment="1">
      <alignment horizontal="center" vertical="center"/>
    </xf>
    <xf numFmtId="4" fontId="54" fillId="0" borderId="34" xfId="0" applyNumberFormat="1" applyFont="1" applyFill="1" applyBorder="1" applyAlignment="1">
      <alignment horizontal="center" vertical="center"/>
    </xf>
    <xf numFmtId="4" fontId="54" fillId="0" borderId="58" xfId="0" applyNumberFormat="1" applyFont="1" applyFill="1" applyBorder="1" applyAlignment="1">
      <alignment horizontal="center" vertical="center"/>
    </xf>
    <xf numFmtId="4" fontId="54" fillId="0" borderId="14" xfId="18" applyNumberFormat="1" applyFont="1" applyFill="1" applyBorder="1" applyAlignment="1">
      <alignment horizontal="center" vertical="center"/>
    </xf>
    <xf numFmtId="4" fontId="54" fillId="0" borderId="12" xfId="18" applyNumberFormat="1" applyFont="1" applyFill="1" applyBorder="1" applyAlignment="1">
      <alignment horizontal="center" vertical="center"/>
    </xf>
    <xf numFmtId="4" fontId="54" fillId="0" borderId="25" xfId="0" applyNumberFormat="1" applyFont="1" applyFill="1" applyBorder="1" applyAlignment="1">
      <alignment horizontal="center" vertical="center"/>
    </xf>
    <xf numFmtId="4" fontId="54" fillId="0" borderId="12" xfId="0" applyNumberFormat="1" applyFont="1" applyFill="1" applyBorder="1" applyAlignment="1">
      <alignment horizontal="center" vertical="center"/>
    </xf>
    <xf numFmtId="4" fontId="54" fillId="0" borderId="10" xfId="18" applyNumberFormat="1" applyFont="1" applyFill="1" applyBorder="1" applyAlignment="1">
      <alignment horizontal="center" vertical="center"/>
    </xf>
    <xf numFmtId="168" fontId="60" fillId="0" borderId="14" xfId="0" applyNumberFormat="1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166" fontId="92" fillId="0" borderId="32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vertical="center"/>
    </xf>
    <xf numFmtId="0" fontId="0" fillId="0" borderId="32" xfId="0" applyFill="1" applyBorder="1" applyAlignment="1"/>
    <xf numFmtId="0" fontId="57" fillId="0" borderId="2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0" fontId="34" fillId="0" borderId="29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/>
    </xf>
    <xf numFmtId="16" fontId="34" fillId="0" borderId="29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 wrapText="1"/>
    </xf>
    <xf numFmtId="49" fontId="34" fillId="0" borderId="29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left" vertical="center" wrapText="1" indent="2"/>
    </xf>
    <xf numFmtId="0" fontId="38" fillId="0" borderId="14" xfId="0" applyFont="1" applyFill="1" applyBorder="1" applyAlignment="1">
      <alignment horizontal="left" vertical="center" wrapText="1"/>
    </xf>
    <xf numFmtId="49" fontId="38" fillId="0" borderId="14" xfId="0" applyNumberFormat="1" applyFont="1" applyFill="1" applyBorder="1" applyAlignment="1">
      <alignment horizontal="left" vertical="center"/>
    </xf>
    <xf numFmtId="49" fontId="40" fillId="0" borderId="32" xfId="0" applyNumberFormat="1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vertical="center"/>
    </xf>
    <xf numFmtId="49" fontId="54" fillId="0" borderId="1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left" vertical="center" wrapText="1" indent="2"/>
    </xf>
    <xf numFmtId="49" fontId="54" fillId="0" borderId="23" xfId="0" applyNumberFormat="1" applyFont="1" applyFill="1" applyBorder="1" applyAlignment="1">
      <alignment horizontal="center" vertical="center"/>
    </xf>
    <xf numFmtId="49" fontId="54" fillId="0" borderId="14" xfId="0" applyNumberFormat="1" applyFont="1" applyFill="1" applyBorder="1" applyAlignment="1">
      <alignment horizontal="center" vertical="center"/>
    </xf>
    <xf numFmtId="49" fontId="45" fillId="0" borderId="23" xfId="0" applyNumberFormat="1" applyFont="1" applyFill="1" applyBorder="1" applyAlignment="1">
      <alignment horizontal="left" vertical="center" wrapText="1" indent="2"/>
    </xf>
    <xf numFmtId="0" fontId="38" fillId="0" borderId="23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left" vertical="center" wrapText="1" indent="2"/>
    </xf>
    <xf numFmtId="49" fontId="54" fillId="0" borderId="67" xfId="0" applyNumberFormat="1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vertical="center"/>
    </xf>
    <xf numFmtId="0" fontId="64" fillId="0" borderId="55" xfId="0" applyFont="1" applyFill="1" applyBorder="1" applyAlignment="1">
      <alignment vertical="center"/>
    </xf>
    <xf numFmtId="0" fontId="75" fillId="0" borderId="3" xfId="0" applyFont="1" applyFill="1" applyBorder="1" applyAlignment="1">
      <alignment horizontal="center" vertical="center"/>
    </xf>
    <xf numFmtId="0" fontId="58" fillId="0" borderId="57" xfId="0" applyFont="1" applyFill="1" applyBorder="1" applyAlignment="1">
      <alignment horizontal="left" vertical="center" wrapText="1"/>
    </xf>
    <xf numFmtId="0" fontId="75" fillId="0" borderId="14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left" vertical="center" wrapText="1"/>
    </xf>
    <xf numFmtId="0" fontId="75" fillId="0" borderId="29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left" vertical="center"/>
    </xf>
    <xf numFmtId="0" fontId="75" fillId="0" borderId="23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left" vertical="center" wrapText="1"/>
    </xf>
    <xf numFmtId="0" fontId="75" fillId="0" borderId="66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vertical="center"/>
    </xf>
    <xf numFmtId="4" fontId="57" fillId="0" borderId="32" xfId="0" applyNumberFormat="1" applyFont="1" applyFill="1" applyBorder="1" applyAlignment="1">
      <alignment horizontal="center" vertical="center"/>
    </xf>
    <xf numFmtId="4" fontId="57" fillId="0" borderId="22" xfId="0" applyNumberFormat="1" applyFont="1" applyFill="1" applyBorder="1" applyAlignment="1">
      <alignment horizontal="center" vertical="center"/>
    </xf>
    <xf numFmtId="4" fontId="58" fillId="0" borderId="14" xfId="0" applyNumberFormat="1" applyFont="1" applyFill="1" applyBorder="1" applyAlignment="1">
      <alignment horizontal="center" vertical="center"/>
    </xf>
    <xf numFmtId="4" fontId="58" fillId="0" borderId="12" xfId="0" applyNumberFormat="1" applyFont="1" applyFill="1" applyBorder="1" applyAlignment="1">
      <alignment horizontal="center" vertical="center"/>
    </xf>
    <xf numFmtId="4" fontId="58" fillId="0" borderId="23" xfId="0" applyNumberFormat="1" applyFont="1" applyFill="1" applyBorder="1" applyAlignment="1">
      <alignment horizontal="center" vertical="center"/>
    </xf>
    <xf numFmtId="4" fontId="58" fillId="0" borderId="67" xfId="0" applyNumberFormat="1" applyFont="1" applyFill="1" applyBorder="1" applyAlignment="1">
      <alignment horizontal="center" vertical="center"/>
    </xf>
    <xf numFmtId="4" fontId="38" fillId="0" borderId="12" xfId="0" applyNumberFormat="1" applyFont="1" applyFill="1" applyBorder="1" applyAlignment="1">
      <alignment horizontal="center" vertical="center"/>
    </xf>
    <xf numFmtId="4" fontId="38" fillId="0" borderId="14" xfId="0" applyNumberFormat="1" applyFont="1" applyFill="1" applyBorder="1" applyAlignment="1">
      <alignment horizontal="center" vertical="center"/>
    </xf>
    <xf numFmtId="4" fontId="131" fillId="0" borderId="14" xfId="0" applyNumberFormat="1" applyFont="1" applyFill="1" applyBorder="1" applyAlignment="1">
      <alignment horizontal="center" vertical="center"/>
    </xf>
    <xf numFmtId="4" fontId="58" fillId="0" borderId="13" xfId="0" applyNumberFormat="1" applyFont="1" applyFill="1" applyBorder="1" applyAlignment="1">
      <alignment horizontal="center" vertical="center"/>
    </xf>
    <xf numFmtId="4" fontId="58" fillId="0" borderId="16" xfId="0" applyNumberFormat="1" applyFont="1" applyFill="1" applyBorder="1" applyAlignment="1">
      <alignment horizontal="center" vertical="center"/>
    </xf>
    <xf numFmtId="4" fontId="58" fillId="0" borderId="54" xfId="0" applyNumberFormat="1" applyFont="1" applyFill="1" applyBorder="1" applyAlignment="1">
      <alignment horizontal="center" vertical="center"/>
    </xf>
    <xf numFmtId="4" fontId="57" fillId="0" borderId="2" xfId="0" applyNumberFormat="1" applyFont="1" applyFill="1" applyBorder="1" applyAlignment="1">
      <alignment horizontal="center" vertical="center"/>
    </xf>
    <xf numFmtId="4" fontId="58" fillId="0" borderId="22" xfId="0" applyNumberFormat="1" applyFont="1" applyFill="1" applyBorder="1" applyAlignment="1">
      <alignment horizontal="center" vertical="center"/>
    </xf>
    <xf numFmtId="166" fontId="58" fillId="0" borderId="12" xfId="0" applyNumberFormat="1" applyFont="1" applyFill="1" applyBorder="1" applyAlignment="1">
      <alignment horizontal="center" vertical="center"/>
    </xf>
    <xf numFmtId="166" fontId="58" fillId="0" borderId="22" xfId="0" applyNumberFormat="1" applyFont="1" applyFill="1" applyBorder="1" applyAlignment="1">
      <alignment horizontal="center" vertical="center"/>
    </xf>
    <xf numFmtId="166" fontId="58" fillId="0" borderId="2" xfId="0" applyNumberFormat="1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vertical="center" wrapText="1"/>
    </xf>
    <xf numFmtId="0" fontId="57" fillId="0" borderId="32" xfId="0" applyFont="1" applyFill="1" applyBorder="1" applyAlignment="1">
      <alignment vertical="center" wrapText="1"/>
    </xf>
    <xf numFmtId="0" fontId="58" fillId="0" borderId="57" xfId="0" applyFont="1" applyFill="1" applyBorder="1" applyAlignment="1">
      <alignment vertical="center" wrapText="1"/>
    </xf>
    <xf numFmtId="0" fontId="58" fillId="0" borderId="29" xfId="0" applyFont="1" applyFill="1" applyBorder="1" applyAlignment="1">
      <alignment vertical="center" wrapText="1"/>
    </xf>
    <xf numFmtId="0" fontId="57" fillId="0" borderId="29" xfId="0" applyFont="1" applyFill="1" applyBorder="1" applyAlignment="1">
      <alignment vertical="center" wrapText="1"/>
    </xf>
    <xf numFmtId="0" fontId="75" fillId="0" borderId="67" xfId="0" applyFont="1" applyFill="1" applyBorder="1" applyAlignment="1">
      <alignment horizontal="center" vertical="center"/>
    </xf>
    <xf numFmtId="0" fontId="57" fillId="0" borderId="66" xfId="0" applyFont="1" applyFill="1" applyBorder="1" applyAlignment="1">
      <alignment vertical="center" wrapText="1"/>
    </xf>
    <xf numFmtId="0" fontId="56" fillId="0" borderId="55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vertical="center"/>
    </xf>
    <xf numFmtId="0" fontId="56" fillId="0" borderId="50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left" wrapText="1"/>
    </xf>
    <xf numFmtId="0" fontId="40" fillId="0" borderId="1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right" vertical="center" wrapText="1"/>
    </xf>
    <xf numFmtId="0" fontId="60" fillId="0" borderId="5" xfId="0" applyFont="1" applyFill="1" applyBorder="1" applyAlignment="1">
      <alignment horizontal="left" vertical="center" wrapText="1"/>
    </xf>
    <xf numFmtId="0" fontId="55" fillId="0" borderId="31" xfId="0" applyFont="1" applyFill="1" applyBorder="1" applyAlignment="1">
      <alignment horizontal="left" vertical="center" wrapText="1"/>
    </xf>
    <xf numFmtId="0" fontId="34" fillId="0" borderId="31" xfId="0" applyFont="1" applyFill="1" applyBorder="1" applyAlignment="1">
      <alignment horizontal="right" vertical="center" wrapText="1"/>
    </xf>
    <xf numFmtId="0" fontId="34" fillId="0" borderId="3" xfId="0" applyFont="1" applyFill="1" applyBorder="1" applyAlignment="1">
      <alignment horizontal="right" vertical="center" wrapText="1"/>
    </xf>
    <xf numFmtId="0" fontId="40" fillId="0" borderId="3" xfId="0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center"/>
    </xf>
    <xf numFmtId="0" fontId="55" fillId="0" borderId="3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4" fontId="57" fillId="0" borderId="22" xfId="0" applyNumberFormat="1" applyFont="1" applyFill="1" applyBorder="1" applyAlignment="1">
      <alignment horizontal="center"/>
    </xf>
    <xf numFmtId="4" fontId="38" fillId="0" borderId="3" xfId="0" applyNumberFormat="1" applyFont="1" applyFill="1" applyBorder="1" applyAlignment="1">
      <alignment horizontal="center" vertical="center"/>
    </xf>
    <xf numFmtId="4" fontId="38" fillId="0" borderId="31" xfId="0" applyNumberFormat="1" applyFont="1" applyFill="1" applyBorder="1" applyAlignment="1">
      <alignment horizontal="center" vertical="center"/>
    </xf>
    <xf numFmtId="4" fontId="57" fillId="0" borderId="1" xfId="0" applyNumberFormat="1" applyFont="1" applyFill="1" applyBorder="1" applyAlignment="1">
      <alignment horizontal="center"/>
    </xf>
    <xf numFmtId="4" fontId="38" fillId="0" borderId="10" xfId="0" applyNumberFormat="1" applyFont="1" applyFill="1" applyBorder="1" applyAlignment="1">
      <alignment horizontal="center" vertical="center"/>
    </xf>
    <xf numFmtId="166" fontId="38" fillId="0" borderId="1" xfId="0" applyNumberFormat="1" applyFont="1" applyFill="1" applyBorder="1" applyAlignment="1">
      <alignment horizontal="center" vertical="center" wrapText="1"/>
    </xf>
    <xf numFmtId="166" fontId="45" fillId="0" borderId="3" xfId="0" applyNumberFormat="1" applyFont="1" applyFill="1" applyBorder="1" applyAlignment="1">
      <alignment horizontal="center" vertical="center"/>
    </xf>
    <xf numFmtId="166" fontId="45" fillId="0" borderId="2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49" fontId="34" fillId="0" borderId="67" xfId="0" applyNumberFormat="1" applyFont="1" applyFill="1" applyBorder="1" applyAlignment="1">
      <alignment horizontal="center" vertical="center"/>
    </xf>
    <xf numFmtId="2" fontId="37" fillId="0" borderId="32" xfId="0" applyNumberFormat="1" applyFont="1" applyFill="1" applyBorder="1" applyAlignment="1">
      <alignment horizontal="center" vertical="center" wrapText="1"/>
    </xf>
    <xf numFmtId="2" fontId="38" fillId="0" borderId="32" xfId="0" applyNumberFormat="1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38" fillId="0" borderId="67" xfId="0" applyNumberFormat="1" applyFont="1" applyFill="1" applyBorder="1" applyAlignment="1">
      <alignment horizontal="center" vertical="center"/>
    </xf>
    <xf numFmtId="166" fontId="38" fillId="0" borderId="3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top" wrapText="1"/>
    </xf>
    <xf numFmtId="0" fontId="80" fillId="0" borderId="9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34" fillId="0" borderId="10" xfId="0" applyNumberFormat="1" applyFont="1" applyFill="1" applyBorder="1" applyAlignment="1">
      <alignment horizontal="center" vertical="center"/>
    </xf>
    <xf numFmtId="0" fontId="38" fillId="0" borderId="3" xfId="0" applyFont="1" applyFill="1" applyBorder="1"/>
    <xf numFmtId="0" fontId="38" fillId="0" borderId="2" xfId="0" applyFont="1" applyFill="1" applyBorder="1"/>
    <xf numFmtId="0" fontId="38" fillId="0" borderId="4" xfId="0" applyFont="1" applyFill="1" applyBorder="1" applyAlignment="1">
      <alignment vertical="center" wrapText="1"/>
    </xf>
    <xf numFmtId="0" fontId="38" fillId="0" borderId="4" xfId="0" applyNumberFormat="1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wrapText="1"/>
    </xf>
    <xf numFmtId="0" fontId="38" fillId="0" borderId="31" xfId="0" applyFont="1" applyFill="1" applyBorder="1" applyAlignment="1">
      <alignment wrapText="1"/>
    </xf>
    <xf numFmtId="0" fontId="38" fillId="0" borderId="31" xfId="0" applyNumberFormat="1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vertical="center"/>
    </xf>
    <xf numFmtId="0" fontId="38" fillId="0" borderId="32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left" wrapText="1"/>
    </xf>
    <xf numFmtId="166" fontId="34" fillId="0" borderId="5" xfId="0" applyNumberFormat="1" applyFont="1" applyFill="1" applyBorder="1" applyAlignment="1">
      <alignment horizontal="center" vertical="center"/>
    </xf>
    <xf numFmtId="166" fontId="38" fillId="0" borderId="4" xfId="0" applyNumberFormat="1" applyFont="1" applyFill="1" applyBorder="1" applyAlignment="1">
      <alignment horizontal="left" wrapText="1"/>
    </xf>
    <xf numFmtId="0" fontId="34" fillId="0" borderId="4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4" fontId="38" fillId="0" borderId="1" xfId="0" applyNumberFormat="1" applyFont="1" applyFill="1" applyBorder="1" applyAlignment="1">
      <alignment horizontal="center" vertical="center"/>
    </xf>
    <xf numFmtId="4" fontId="38" fillId="0" borderId="3" xfId="0" applyNumberFormat="1" applyFont="1" applyFill="1" applyBorder="1" applyAlignment="1">
      <alignment horizontal="center" vertical="center" wrapText="1"/>
    </xf>
    <xf numFmtId="166" fontId="43" fillId="0" borderId="1" xfId="0" applyNumberFormat="1" applyFont="1" applyFill="1" applyBorder="1" applyAlignment="1">
      <alignment horizontal="center" vertical="center"/>
    </xf>
    <xf numFmtId="166" fontId="38" fillId="0" borderId="5" xfId="0" applyNumberFormat="1" applyFont="1" applyFill="1" applyBorder="1" applyAlignment="1">
      <alignment horizontal="center" vertical="center"/>
    </xf>
    <xf numFmtId="166" fontId="38" fillId="0" borderId="67" xfId="0" applyNumberFormat="1" applyFont="1" applyFill="1" applyBorder="1" applyAlignment="1">
      <alignment horizontal="center" vertical="center"/>
    </xf>
    <xf numFmtId="4" fontId="38" fillId="0" borderId="39" xfId="0" applyNumberFormat="1" applyFont="1" applyFill="1" applyBorder="1" applyAlignment="1">
      <alignment horizontal="center" vertical="center"/>
    </xf>
    <xf numFmtId="4" fontId="38" fillId="0" borderId="39" xfId="0" applyNumberFormat="1" applyFont="1" applyFill="1" applyBorder="1" applyAlignment="1">
      <alignment horizontal="center" vertical="center" wrapText="1"/>
    </xf>
    <xf numFmtId="166" fontId="43" fillId="0" borderId="38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vertical="center" wrapText="1"/>
    </xf>
    <xf numFmtId="16" fontId="38" fillId="0" borderId="14" xfId="0" applyNumberFormat="1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horizontal="center" vertical="center"/>
    </xf>
    <xf numFmtId="166" fontId="75" fillId="0" borderId="27" xfId="0" applyNumberFormat="1" applyFont="1" applyFill="1" applyBorder="1" applyAlignment="1">
      <alignment horizontal="center" vertical="center" wrapText="1"/>
    </xf>
    <xf numFmtId="166" fontId="75" fillId="0" borderId="73" xfId="0" applyNumberFormat="1" applyFont="1" applyFill="1" applyBorder="1" applyAlignment="1">
      <alignment horizontal="center" vertical="center" wrapText="1"/>
    </xf>
    <xf numFmtId="49" fontId="75" fillId="0" borderId="55" xfId="0" applyNumberFormat="1" applyFont="1" applyFill="1" applyBorder="1" applyAlignment="1">
      <alignment horizontal="center" vertical="center" wrapText="1"/>
    </xf>
    <xf numFmtId="49" fontId="75" fillId="0" borderId="1" xfId="0" applyNumberFormat="1" applyFont="1" applyFill="1" applyBorder="1" applyAlignment="1">
      <alignment horizontal="center" vertical="center" wrapText="1"/>
    </xf>
    <xf numFmtId="49" fontId="75" fillId="0" borderId="32" xfId="0" applyNumberFormat="1" applyFont="1" applyFill="1" applyBorder="1" applyAlignment="1">
      <alignment horizontal="center" vertical="center" wrapText="1"/>
    </xf>
    <xf numFmtId="49" fontId="75" fillId="0" borderId="2" xfId="20" applyNumberFormat="1" applyFont="1" applyFill="1" applyBorder="1" applyAlignment="1">
      <alignment horizontal="center" vertical="center" wrapText="1"/>
    </xf>
    <xf numFmtId="166" fontId="75" fillId="0" borderId="24" xfId="20" applyNumberFormat="1" applyFont="1" applyFill="1" applyBorder="1" applyAlignment="1">
      <alignment horizontal="center" vertical="center" wrapText="1"/>
    </xf>
    <xf numFmtId="167" fontId="75" fillId="0" borderId="77" xfId="20" applyNumberFormat="1" applyFont="1" applyFill="1" applyBorder="1" applyAlignment="1">
      <alignment horizontal="center" vertical="center" wrapText="1"/>
    </xf>
    <xf numFmtId="167" fontId="75" fillId="0" borderId="30" xfId="20" applyNumberFormat="1" applyFont="1" applyFill="1" applyBorder="1" applyAlignment="1">
      <alignment horizontal="center" vertical="center" wrapText="1"/>
    </xf>
    <xf numFmtId="167" fontId="75" fillId="0" borderId="64" xfId="0" applyNumberFormat="1" applyFont="1" applyFill="1" applyBorder="1" applyAlignment="1">
      <alignment horizontal="center" vertical="center" wrapText="1"/>
    </xf>
    <xf numFmtId="167" fontId="75" fillId="0" borderId="28" xfId="0" applyNumberFormat="1" applyFont="1" applyFill="1" applyBorder="1" applyAlignment="1">
      <alignment horizontal="center" vertical="center" wrapText="1"/>
    </xf>
    <xf numFmtId="166" fontId="75" fillId="0" borderId="71" xfId="0" applyNumberFormat="1" applyFont="1" applyFill="1" applyBorder="1" applyAlignment="1">
      <alignment horizontal="center" vertical="center" wrapText="1"/>
    </xf>
    <xf numFmtId="167" fontId="75" fillId="0" borderId="76" xfId="0" applyNumberFormat="1" applyFont="1" applyFill="1" applyBorder="1" applyAlignment="1">
      <alignment horizontal="center" vertical="center" wrapText="1"/>
    </xf>
    <xf numFmtId="167" fontId="75" fillId="0" borderId="72" xfId="0" applyNumberFormat="1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wrapText="1"/>
    </xf>
    <xf numFmtId="0" fontId="33" fillId="0" borderId="5" xfId="0" applyFont="1" applyFill="1" applyBorder="1"/>
    <xf numFmtId="0" fontId="75" fillId="0" borderId="14" xfId="0" applyFont="1" applyFill="1" applyBorder="1" applyAlignment="1">
      <alignment horizontal="left" wrapText="1"/>
    </xf>
    <xf numFmtId="0" fontId="76" fillId="0" borderId="14" xfId="0" applyFont="1" applyFill="1" applyBorder="1" applyAlignment="1">
      <alignment horizontal="left" wrapText="1"/>
    </xf>
    <xf numFmtId="0" fontId="75" fillId="0" borderId="67" xfId="0" applyFont="1" applyFill="1" applyBorder="1" applyAlignment="1">
      <alignment horizontal="left" wrapText="1"/>
    </xf>
    <xf numFmtId="0" fontId="55" fillId="0" borderId="55" xfId="0" applyFont="1" applyFill="1" applyBorder="1" applyAlignment="1">
      <alignment horizontal="center" vertical="center" wrapText="1"/>
    </xf>
    <xf numFmtId="0" fontId="33" fillId="0" borderId="41" xfId="0" applyFont="1" applyFill="1" applyBorder="1"/>
    <xf numFmtId="2" fontId="75" fillId="0" borderId="14" xfId="121" applyNumberFormat="1" applyFont="1" applyFill="1" applyBorder="1" applyAlignment="1">
      <alignment horizontal="center" wrapText="1"/>
    </xf>
    <xf numFmtId="2" fontId="76" fillId="0" borderId="14" xfId="121" applyNumberFormat="1" applyFont="1" applyFill="1" applyBorder="1" applyAlignment="1">
      <alignment horizontal="center" wrapText="1"/>
    </xf>
    <xf numFmtId="2" fontId="75" fillId="0" borderId="67" xfId="121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/>
    </xf>
    <xf numFmtId="3" fontId="38" fillId="0" borderId="2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top"/>
    </xf>
    <xf numFmtId="166" fontId="38" fillId="0" borderId="1" xfId="0" applyNumberFormat="1" applyFont="1" applyFill="1" applyBorder="1" applyAlignment="1">
      <alignment horizontal="center" vertical="center"/>
    </xf>
    <xf numFmtId="166" fontId="38" fillId="0" borderId="3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166" fontId="34" fillId="0" borderId="23" xfId="0" applyNumberFormat="1" applyFont="1" applyFill="1" applyBorder="1" applyAlignment="1">
      <alignment horizontal="center" vertical="center"/>
    </xf>
    <xf numFmtId="166" fontId="48" fillId="0" borderId="49" xfId="0" applyNumberFormat="1" applyFont="1" applyFill="1" applyBorder="1" applyAlignment="1">
      <alignment horizontal="center" vertical="center"/>
    </xf>
    <xf numFmtId="166" fontId="34" fillId="0" borderId="12" xfId="0" applyNumberFormat="1" applyFont="1" applyFill="1" applyBorder="1" applyAlignment="1">
      <alignment horizontal="center" vertical="center"/>
    </xf>
    <xf numFmtId="166" fontId="34" fillId="0" borderId="41" xfId="0" applyNumberFormat="1" applyFont="1" applyFill="1" applyBorder="1" applyAlignment="1">
      <alignment horizontal="center" vertical="center"/>
    </xf>
    <xf numFmtId="166" fontId="54" fillId="0" borderId="13" xfId="0" applyNumberFormat="1" applyFont="1" applyFill="1" applyBorder="1" applyAlignment="1">
      <alignment horizontal="center" vertical="center"/>
    </xf>
    <xf numFmtId="166" fontId="54" fillId="0" borderId="12" xfId="0" applyNumberFormat="1" applyFont="1" applyFill="1" applyBorder="1" applyAlignment="1">
      <alignment horizontal="center" vertical="center"/>
    </xf>
    <xf numFmtId="166" fontId="60" fillId="0" borderId="13" xfId="0" applyNumberFormat="1" applyFont="1" applyFill="1" applyBorder="1" applyAlignment="1">
      <alignment horizontal="center" vertical="center"/>
    </xf>
    <xf numFmtId="166" fontId="34" fillId="0" borderId="12" xfId="0" applyNumberFormat="1" applyFont="1" applyFill="1" applyBorder="1" applyAlignment="1">
      <alignment vertical="center"/>
    </xf>
    <xf numFmtId="166" fontId="34" fillId="0" borderId="41" xfId="0" applyNumberFormat="1" applyFont="1" applyFill="1" applyBorder="1" applyAlignment="1">
      <alignment vertical="center"/>
    </xf>
    <xf numFmtId="166" fontId="38" fillId="4" borderId="1" xfId="0" applyNumberFormat="1" applyFont="1" applyFill="1" applyBorder="1" applyAlignment="1">
      <alignment horizontal="center" vertical="center"/>
    </xf>
    <xf numFmtId="166" fontId="38" fillId="4" borderId="55" xfId="0" applyNumberFormat="1" applyFont="1" applyFill="1" applyBorder="1" applyAlignment="1">
      <alignment horizontal="center" vertical="center"/>
    </xf>
    <xf numFmtId="166" fontId="38" fillId="4" borderId="38" xfId="0" applyNumberFormat="1" applyFont="1" applyFill="1" applyBorder="1" applyAlignment="1">
      <alignment horizontal="center" vertical="center" wrapText="1"/>
    </xf>
    <xf numFmtId="166" fontId="38" fillId="4" borderId="1" xfId="0" applyNumberFormat="1" applyFont="1" applyFill="1" applyBorder="1" applyAlignment="1">
      <alignment horizontal="center" vertical="center" wrapText="1"/>
    </xf>
    <xf numFmtId="0" fontId="34" fillId="4" borderId="5" xfId="0" applyNumberFormat="1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wrapText="1"/>
    </xf>
    <xf numFmtId="0" fontId="34" fillId="0" borderId="32" xfId="0" applyFont="1" applyFill="1" applyBorder="1" applyAlignment="1">
      <alignment wrapText="1"/>
    </xf>
    <xf numFmtId="166" fontId="61" fillId="0" borderId="11" xfId="0" applyNumberFormat="1" applyFont="1" applyFill="1" applyBorder="1" applyAlignment="1">
      <alignment horizontal="center" vertical="center"/>
    </xf>
    <xf numFmtId="166" fontId="61" fillId="0" borderId="60" xfId="0" applyNumberFormat="1" applyFont="1" applyFill="1" applyBorder="1" applyAlignment="1">
      <alignment horizontal="center" vertical="center"/>
    </xf>
    <xf numFmtId="4" fontId="61" fillId="0" borderId="17" xfId="0" applyNumberFormat="1" applyFont="1" applyFill="1" applyBorder="1" applyAlignment="1">
      <alignment horizontal="center"/>
    </xf>
    <xf numFmtId="4" fontId="61" fillId="0" borderId="59" xfId="0" applyNumberFormat="1" applyFont="1" applyFill="1" applyBorder="1" applyAlignment="1">
      <alignment horizontal="center"/>
    </xf>
    <xf numFmtId="167" fontId="61" fillId="0" borderId="44" xfId="0" applyNumberFormat="1" applyFont="1" applyFill="1" applyBorder="1" applyAlignment="1">
      <alignment horizontal="center"/>
    </xf>
    <xf numFmtId="167" fontId="61" fillId="0" borderId="65" xfId="0" applyNumberFormat="1" applyFont="1" applyFill="1" applyBorder="1" applyAlignment="1">
      <alignment horizontal="center"/>
    </xf>
    <xf numFmtId="4" fontId="61" fillId="0" borderId="20" xfId="0" applyNumberFormat="1" applyFont="1" applyFill="1" applyBorder="1" applyAlignment="1">
      <alignment horizontal="center"/>
    </xf>
    <xf numFmtId="167" fontId="61" fillId="0" borderId="74" xfId="0" applyNumberFormat="1" applyFont="1" applyFill="1" applyBorder="1" applyAlignment="1">
      <alignment horizontal="center"/>
    </xf>
    <xf numFmtId="166" fontId="61" fillId="0" borderId="17" xfId="0" applyNumberFormat="1" applyFont="1" applyFill="1" applyBorder="1" applyAlignment="1">
      <alignment horizontal="center" vertical="center"/>
    </xf>
    <xf numFmtId="166" fontId="61" fillId="0" borderId="59" xfId="0" applyNumberFormat="1" applyFont="1" applyFill="1" applyBorder="1" applyAlignment="1">
      <alignment horizontal="center" vertical="center"/>
    </xf>
    <xf numFmtId="166" fontId="61" fillId="0" borderId="44" xfId="0" applyNumberFormat="1" applyFont="1" applyFill="1" applyBorder="1" applyAlignment="1">
      <alignment horizontal="center"/>
    </xf>
    <xf numFmtId="166" fontId="61" fillId="0" borderId="65" xfId="0" applyNumberFormat="1" applyFont="1" applyFill="1" applyBorder="1" applyAlignment="1">
      <alignment horizontal="center"/>
    </xf>
    <xf numFmtId="166" fontId="61" fillId="0" borderId="74" xfId="0" applyNumberFormat="1" applyFont="1" applyFill="1" applyBorder="1" applyAlignment="1">
      <alignment horizontal="center"/>
    </xf>
    <xf numFmtId="4" fontId="61" fillId="0" borderId="11" xfId="0" applyNumberFormat="1" applyFont="1" applyFill="1" applyBorder="1" applyAlignment="1">
      <alignment horizontal="center"/>
    </xf>
    <xf numFmtId="4" fontId="61" fillId="0" borderId="60" xfId="0" applyNumberFormat="1" applyFont="1" applyFill="1" applyBorder="1" applyAlignment="1">
      <alignment horizontal="center"/>
    </xf>
    <xf numFmtId="167" fontId="61" fillId="0" borderId="74" xfId="0" applyNumberFormat="1" applyFont="1" applyFill="1" applyBorder="1" applyAlignment="1">
      <alignment horizontal="center" vertical="center"/>
    </xf>
    <xf numFmtId="166" fontId="61" fillId="0" borderId="65" xfId="0" applyNumberFormat="1" applyFont="1" applyFill="1" applyBorder="1" applyAlignment="1">
      <alignment horizontal="center" vertical="center"/>
    </xf>
    <xf numFmtId="166" fontId="61" fillId="0" borderId="74" xfId="0" applyNumberFormat="1" applyFont="1" applyFill="1" applyBorder="1" applyAlignment="1">
      <alignment horizontal="center" vertical="center"/>
    </xf>
    <xf numFmtId="166" fontId="61" fillId="0" borderId="53" xfId="0" applyNumberFormat="1" applyFont="1" applyFill="1" applyBorder="1" applyAlignment="1">
      <alignment horizontal="center" vertical="center"/>
    </xf>
    <xf numFmtId="166" fontId="61" fillId="0" borderId="20" xfId="0" applyNumberFormat="1" applyFont="1" applyFill="1" applyBorder="1" applyAlignment="1">
      <alignment horizontal="center" vertical="center"/>
    </xf>
    <xf numFmtId="4" fontId="61" fillId="0" borderId="53" xfId="0" applyNumberFormat="1" applyFont="1" applyFill="1" applyBorder="1" applyAlignment="1">
      <alignment horizontal="center"/>
    </xf>
    <xf numFmtId="2" fontId="69" fillId="0" borderId="2" xfId="0" applyNumberFormat="1" applyFont="1" applyFill="1" applyBorder="1" applyAlignment="1">
      <alignment horizontal="center" vertical="center"/>
    </xf>
    <xf numFmtId="3" fontId="38" fillId="0" borderId="4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left" vertical="center"/>
    </xf>
    <xf numFmtId="0" fontId="38" fillId="0" borderId="3" xfId="0" applyFont="1" applyFill="1" applyBorder="1" applyAlignment="1">
      <alignment horizontal="left" vertical="center"/>
    </xf>
    <xf numFmtId="0" fontId="33" fillId="0" borderId="3" xfId="0" applyNumberFormat="1" applyFont="1" applyFill="1" applyBorder="1" applyAlignment="1">
      <alignment horizontal="center" vertical="center"/>
    </xf>
    <xf numFmtId="0" fontId="33" fillId="0" borderId="40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left"/>
    </xf>
    <xf numFmtId="0" fontId="37" fillId="0" borderId="5" xfId="0" applyFont="1" applyFill="1" applyBorder="1"/>
    <xf numFmtId="0" fontId="38" fillId="0" borderId="31" xfId="0" applyFont="1" applyFill="1" applyBorder="1" applyAlignment="1">
      <alignment horizontal="left"/>
    </xf>
    <xf numFmtId="0" fontId="57" fillId="0" borderId="41" xfId="0" applyNumberFormat="1" applyFont="1" applyFill="1" applyBorder="1" applyAlignment="1">
      <alignment horizontal="center" vertical="center"/>
    </xf>
    <xf numFmtId="0" fontId="38" fillId="0" borderId="48" xfId="0" applyNumberFormat="1" applyFont="1" applyFill="1" applyBorder="1" applyAlignment="1">
      <alignment horizontal="center" vertical="center"/>
    </xf>
    <xf numFmtId="0" fontId="60" fillId="0" borderId="43" xfId="0" applyNumberFormat="1" applyFont="1" applyFill="1" applyBorder="1" applyAlignment="1">
      <alignment horizontal="center" vertical="center"/>
    </xf>
    <xf numFmtId="0" fontId="68" fillId="0" borderId="43" xfId="0" applyNumberFormat="1" applyFont="1" applyFill="1" applyBorder="1" applyAlignment="1">
      <alignment horizontal="center" vertical="center"/>
    </xf>
    <xf numFmtId="0" fontId="68" fillId="0" borderId="49" xfId="0" applyNumberFormat="1" applyFont="1" applyFill="1" applyBorder="1" applyAlignment="1">
      <alignment horizontal="center" vertical="center"/>
    </xf>
    <xf numFmtId="3" fontId="38" fillId="0" borderId="67" xfId="0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166" fontId="38" fillId="0" borderId="12" xfId="0" applyNumberFormat="1" applyFont="1" applyFill="1" applyBorder="1" applyAlignment="1">
      <alignment vertical="center"/>
    </xf>
    <xf numFmtId="0" fontId="38" fillId="0" borderId="3" xfId="0" applyFont="1" applyFill="1" applyBorder="1" applyAlignment="1">
      <alignment vertical="center" wrapText="1"/>
    </xf>
    <xf numFmtId="0" fontId="38" fillId="0" borderId="23" xfId="0" applyFont="1" applyFill="1" applyBorder="1" applyAlignment="1">
      <alignment vertical="center" wrapText="1"/>
    </xf>
    <xf numFmtId="0" fontId="38" fillId="0" borderId="22" xfId="0" applyFont="1" applyFill="1" applyBorder="1" applyAlignment="1">
      <alignment vertical="center"/>
    </xf>
    <xf numFmtId="0" fontId="57" fillId="0" borderId="2" xfId="0" applyFont="1" applyFill="1" applyBorder="1" applyAlignment="1">
      <alignment vertical="center"/>
    </xf>
    <xf numFmtId="0" fontId="71" fillId="0" borderId="1" xfId="0" applyFont="1" applyFill="1" applyBorder="1" applyAlignment="1">
      <alignment vertical="center" wrapText="1"/>
    </xf>
    <xf numFmtId="0" fontId="71" fillId="0" borderId="3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3" fontId="38" fillId="0" borderId="22" xfId="0" applyNumberFormat="1" applyFont="1" applyFill="1" applyBorder="1" applyAlignment="1">
      <alignment horizontal="center" vertical="center"/>
    </xf>
    <xf numFmtId="166" fontId="38" fillId="0" borderId="22" xfId="0" applyNumberFormat="1" applyFont="1" applyFill="1" applyBorder="1" applyAlignment="1">
      <alignment horizontal="center" vertical="center"/>
    </xf>
    <xf numFmtId="166" fontId="34" fillId="0" borderId="14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vertical="center"/>
    </xf>
    <xf numFmtId="166" fontId="68" fillId="0" borderId="43" xfId="0" applyNumberFormat="1" applyFont="1" applyFill="1" applyBorder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center" vertical="center"/>
    </xf>
    <xf numFmtId="166" fontId="34" fillId="0" borderId="67" xfId="0" applyNumberFormat="1" applyFont="1" applyFill="1" applyBorder="1" applyAlignment="1">
      <alignment horizontal="center" vertical="center" wrapText="1"/>
    </xf>
    <xf numFmtId="166" fontId="68" fillId="0" borderId="45" xfId="0" applyNumberFormat="1" applyFont="1" applyFill="1" applyBorder="1" applyAlignment="1">
      <alignment horizontal="center" vertical="center" wrapText="1"/>
    </xf>
    <xf numFmtId="3" fontId="68" fillId="0" borderId="14" xfId="0" applyNumberFormat="1" applyFont="1" applyFill="1" applyBorder="1" applyAlignment="1">
      <alignment horizontal="center" vertical="center"/>
    </xf>
    <xf numFmtId="3" fontId="68" fillId="0" borderId="23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3" fontId="60" fillId="0" borderId="14" xfId="0" applyNumberFormat="1" applyFont="1" applyFill="1" applyBorder="1" applyAlignment="1">
      <alignment horizontal="center" vertical="center"/>
    </xf>
    <xf numFmtId="166" fontId="38" fillId="0" borderId="16" xfId="0" applyNumberFormat="1" applyFont="1" applyFill="1" applyBorder="1" applyAlignment="1">
      <alignment horizontal="center" vertical="center"/>
    </xf>
    <xf numFmtId="166" fontId="38" fillId="0" borderId="29" xfId="0" applyNumberFormat="1" applyFont="1" applyFill="1" applyBorder="1" applyAlignment="1">
      <alignment horizontal="center" vertical="center"/>
    </xf>
    <xf numFmtId="166" fontId="38" fillId="0" borderId="36" xfId="0" applyNumberFormat="1" applyFont="1" applyFill="1" applyBorder="1" applyAlignment="1">
      <alignment horizontal="center" vertical="center"/>
    </xf>
    <xf numFmtId="166" fontId="38" fillId="0" borderId="15" xfId="0" applyNumberFormat="1" applyFont="1" applyFill="1" applyBorder="1" applyAlignment="1">
      <alignment horizontal="center" vertical="center"/>
    </xf>
    <xf numFmtId="166" fontId="45" fillId="0" borderId="12" xfId="0" applyNumberFormat="1" applyFont="1" applyFill="1" applyBorder="1" applyAlignment="1">
      <alignment horizontal="center" vertical="center"/>
    </xf>
    <xf numFmtId="166" fontId="38" fillId="0" borderId="48" xfId="0" applyNumberFormat="1" applyFont="1" applyFill="1" applyBorder="1" applyAlignment="1">
      <alignment horizontal="center" vertical="center"/>
    </xf>
    <xf numFmtId="166" fontId="45" fillId="0" borderId="22" xfId="0" applyNumberFormat="1" applyFont="1" applyFill="1" applyBorder="1" applyAlignment="1">
      <alignment horizontal="center" vertical="center"/>
    </xf>
    <xf numFmtId="166" fontId="45" fillId="0" borderId="14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3" fontId="38" fillId="0" borderId="39" xfId="0" applyNumberFormat="1" applyFont="1" applyFill="1" applyBorder="1" applyAlignment="1">
      <alignment horizontal="center" vertical="center"/>
    </xf>
    <xf numFmtId="0" fontId="93" fillId="0" borderId="52" xfId="20" applyFont="1" applyFill="1" applyBorder="1" applyAlignment="1">
      <alignment horizontal="center" vertical="center" wrapText="1"/>
    </xf>
    <xf numFmtId="0" fontId="100" fillId="0" borderId="1" xfId="20" applyFont="1" applyFill="1" applyBorder="1" applyAlignment="1">
      <alignment horizontal="left" vertical="center" wrapText="1"/>
    </xf>
    <xf numFmtId="0" fontId="100" fillId="0" borderId="1" xfId="20" applyFont="1" applyFill="1" applyBorder="1" applyAlignment="1">
      <alignment horizontal="center" vertical="center"/>
    </xf>
    <xf numFmtId="3" fontId="100" fillId="0" borderId="1" xfId="20" applyNumberFormat="1" applyFont="1" applyFill="1" applyBorder="1" applyAlignment="1">
      <alignment horizontal="center" vertical="center"/>
    </xf>
    <xf numFmtId="0" fontId="167" fillId="0" borderId="3" xfId="20" applyNumberFormat="1" applyFont="1" applyFill="1" applyBorder="1" applyAlignment="1">
      <alignment horizontal="left" vertical="center" indent="2"/>
    </xf>
    <xf numFmtId="0" fontId="167" fillId="0" borderId="3" xfId="20" applyFont="1" applyFill="1" applyBorder="1" applyAlignment="1">
      <alignment horizontal="center" vertical="center"/>
    </xf>
    <xf numFmtId="3" fontId="167" fillId="0" borderId="4" xfId="20" applyNumberFormat="1" applyFont="1" applyFill="1" applyBorder="1" applyAlignment="1">
      <alignment horizontal="center" vertical="center"/>
    </xf>
    <xf numFmtId="0" fontId="168" fillId="0" borderId="3" xfId="20" applyNumberFormat="1" applyFont="1" applyFill="1" applyBorder="1" applyAlignment="1">
      <alignment horizontal="left" vertical="center" indent="2"/>
    </xf>
    <xf numFmtId="0" fontId="168" fillId="0" borderId="3" xfId="20" applyFont="1" applyFill="1" applyBorder="1" applyAlignment="1">
      <alignment horizontal="center" vertical="center"/>
    </xf>
    <xf numFmtId="3" fontId="168" fillId="0" borderId="4" xfId="20" applyNumberFormat="1" applyFont="1" applyFill="1" applyBorder="1" applyAlignment="1">
      <alignment horizontal="center" vertical="center"/>
    </xf>
    <xf numFmtId="0" fontId="169" fillId="0" borderId="3" xfId="20" applyNumberFormat="1" applyFont="1" applyFill="1" applyBorder="1" applyAlignment="1">
      <alignment horizontal="left" vertical="center" indent="2"/>
    </xf>
    <xf numFmtId="0" fontId="169" fillId="0" borderId="3" xfId="20" applyFont="1" applyFill="1" applyBorder="1" applyAlignment="1">
      <alignment horizontal="center" vertical="center"/>
    </xf>
    <xf numFmtId="3" fontId="169" fillId="0" borderId="4" xfId="20" applyNumberFormat="1" applyFont="1" applyFill="1" applyBorder="1" applyAlignment="1">
      <alignment horizontal="center" vertical="center"/>
    </xf>
    <xf numFmtId="0" fontId="170" fillId="0" borderId="2" xfId="20" applyNumberFormat="1" applyFont="1" applyFill="1" applyBorder="1" applyAlignment="1">
      <alignment horizontal="left" vertical="center" wrapText="1" indent="2"/>
    </xf>
    <xf numFmtId="0" fontId="170" fillId="0" borderId="2" xfId="20" applyFont="1" applyFill="1" applyBorder="1" applyAlignment="1">
      <alignment horizontal="center" vertical="center"/>
    </xf>
    <xf numFmtId="3" fontId="170" fillId="0" borderId="31" xfId="20" applyNumberFormat="1" applyFont="1" applyFill="1" applyBorder="1" applyAlignment="1">
      <alignment horizontal="center" vertical="center"/>
    </xf>
    <xf numFmtId="49" fontId="70" fillId="4" borderId="1" xfId="20" applyNumberFormat="1" applyFont="1" applyFill="1" applyBorder="1" applyAlignment="1">
      <alignment horizontal="center"/>
    </xf>
    <xf numFmtId="0" fontId="171" fillId="0" borderId="4" xfId="20" applyFont="1" applyFill="1" applyBorder="1"/>
    <xf numFmtId="0" fontId="171" fillId="0" borderId="3" xfId="20" applyFont="1" applyFill="1" applyBorder="1" applyAlignment="1">
      <alignment horizontal="center"/>
    </xf>
    <xf numFmtId="0" fontId="172" fillId="0" borderId="4" xfId="20" applyFont="1" applyFill="1" applyBorder="1" applyAlignment="1">
      <alignment horizontal="left"/>
    </xf>
    <xf numFmtId="0" fontId="172" fillId="0" borderId="3" xfId="20" applyFont="1" applyFill="1" applyBorder="1" applyAlignment="1">
      <alignment horizontal="center"/>
    </xf>
    <xf numFmtId="3" fontId="171" fillId="0" borderId="3" xfId="20" applyNumberFormat="1" applyFont="1" applyFill="1" applyBorder="1" applyAlignment="1">
      <alignment horizontal="center"/>
    </xf>
    <xf numFmtId="0" fontId="172" fillId="0" borderId="3" xfId="20" applyNumberFormat="1" applyFont="1" applyFill="1" applyBorder="1" applyAlignment="1">
      <alignment horizontal="center"/>
    </xf>
    <xf numFmtId="49" fontId="80" fillId="0" borderId="0" xfId="20" applyNumberFormat="1" applyFont="1" applyFill="1" applyBorder="1"/>
    <xf numFmtId="3" fontId="172" fillId="0" borderId="3" xfId="20" applyNumberFormat="1" applyFont="1" applyFill="1" applyBorder="1" applyAlignment="1">
      <alignment horizontal="center" vertical="center"/>
    </xf>
    <xf numFmtId="49" fontId="172" fillId="0" borderId="3" xfId="20" applyNumberFormat="1" applyFont="1" applyFill="1" applyBorder="1" applyAlignment="1">
      <alignment horizontal="center" vertical="center"/>
    </xf>
    <xf numFmtId="0" fontId="173" fillId="0" borderId="4" xfId="20" applyFont="1" applyFill="1" applyBorder="1"/>
    <xf numFmtId="0" fontId="173" fillId="0" borderId="3" xfId="20" applyFont="1" applyFill="1" applyBorder="1" applyAlignment="1">
      <alignment horizontal="center"/>
    </xf>
    <xf numFmtId="0" fontId="174" fillId="0" borderId="4" xfId="20" applyFont="1" applyFill="1" applyBorder="1" applyAlignment="1">
      <alignment horizontal="left"/>
    </xf>
    <xf numFmtId="0" fontId="174" fillId="0" borderId="3" xfId="20" applyFont="1" applyFill="1" applyBorder="1" applyAlignment="1">
      <alignment horizontal="center"/>
    </xf>
    <xf numFmtId="49" fontId="174" fillId="6" borderId="3" xfId="20" applyNumberFormat="1" applyFont="1" applyFill="1" applyBorder="1" applyAlignment="1">
      <alignment horizontal="center" vertical="center"/>
    </xf>
    <xf numFmtId="49" fontId="174" fillId="0" borderId="3" xfId="20" applyNumberFormat="1" applyFont="1" applyFill="1" applyBorder="1" applyAlignment="1">
      <alignment horizontal="center" vertical="center"/>
    </xf>
    <xf numFmtId="49" fontId="173" fillId="6" borderId="3" xfId="20" applyNumberFormat="1" applyFont="1" applyFill="1" applyBorder="1" applyAlignment="1">
      <alignment horizontal="center" vertical="center"/>
    </xf>
    <xf numFmtId="0" fontId="174" fillId="0" borderId="4" xfId="20" applyFont="1" applyFill="1" applyBorder="1" applyAlignment="1">
      <alignment horizontal="center"/>
    </xf>
    <xf numFmtId="0" fontId="174" fillId="6" borderId="3" xfId="20" applyFont="1" applyFill="1" applyBorder="1" applyAlignment="1">
      <alignment horizontal="center"/>
    </xf>
    <xf numFmtId="0" fontId="173" fillId="6" borderId="4" xfId="20" applyFont="1" applyFill="1" applyBorder="1" applyAlignment="1">
      <alignment horizontal="left"/>
    </xf>
    <xf numFmtId="0" fontId="174" fillId="6" borderId="4" xfId="20" applyFont="1" applyFill="1" applyBorder="1" applyAlignment="1">
      <alignment horizontal="center"/>
    </xf>
    <xf numFmtId="3" fontId="173" fillId="6" borderId="3" xfId="20" applyNumberFormat="1" applyFont="1" applyFill="1" applyBorder="1" applyAlignment="1">
      <alignment horizontal="center"/>
    </xf>
    <xf numFmtId="0" fontId="173" fillId="6" borderId="4" xfId="20" applyFont="1" applyFill="1" applyBorder="1" applyAlignment="1">
      <alignment horizontal="center"/>
    </xf>
    <xf numFmtId="0" fontId="70" fillId="6" borderId="3" xfId="20" applyFont="1" applyFill="1" applyBorder="1" applyAlignment="1">
      <alignment horizontal="center"/>
    </xf>
    <xf numFmtId="0" fontId="158" fillId="0" borderId="4" xfId="20" applyFont="1" applyFill="1" applyBorder="1" applyAlignment="1">
      <alignment horizontal="left"/>
    </xf>
    <xf numFmtId="0" fontId="158" fillId="0" borderId="3" xfId="20" applyFont="1" applyFill="1" applyBorder="1" applyAlignment="1">
      <alignment horizontal="center"/>
    </xf>
    <xf numFmtId="0" fontId="158" fillId="6" borderId="3" xfId="20" applyFont="1" applyFill="1" applyBorder="1" applyAlignment="1">
      <alignment horizontal="center"/>
    </xf>
    <xf numFmtId="0" fontId="70" fillId="6" borderId="4" xfId="20" applyFont="1" applyFill="1" applyBorder="1"/>
    <xf numFmtId="3" fontId="158" fillId="0" borderId="3" xfId="20" applyNumberFormat="1" applyFont="1" applyFill="1" applyBorder="1" applyAlignment="1">
      <alignment horizontal="center" vertical="center"/>
    </xf>
    <xf numFmtId="0" fontId="176" fillId="0" borderId="4" xfId="20" applyFont="1" applyFill="1" applyBorder="1" applyAlignment="1">
      <alignment horizontal="left"/>
    </xf>
    <xf numFmtId="0" fontId="176" fillId="0" borderId="3" xfId="20" applyFont="1" applyFill="1" applyBorder="1" applyAlignment="1">
      <alignment horizontal="center"/>
    </xf>
    <xf numFmtId="0" fontId="176" fillId="0" borderId="3" xfId="20" applyNumberFormat="1" applyFont="1" applyFill="1" applyBorder="1" applyAlignment="1">
      <alignment horizontal="center" vertical="center"/>
    </xf>
    <xf numFmtId="49" fontId="158" fillId="0" borderId="3" xfId="20" applyNumberFormat="1" applyFont="1" applyFill="1" applyBorder="1" applyAlignment="1">
      <alignment horizontal="center" vertical="center"/>
    </xf>
    <xf numFmtId="0" fontId="177" fillId="0" borderId="0" xfId="293"/>
    <xf numFmtId="0" fontId="172" fillId="0" borderId="4" xfId="20" applyFont="1" applyFill="1" applyBorder="1"/>
    <xf numFmtId="0" fontId="172" fillId="0" borderId="2" xfId="20" applyFont="1" applyFill="1" applyBorder="1" applyAlignment="1">
      <alignment horizontal="center"/>
    </xf>
    <xf numFmtId="0" fontId="173" fillId="0" borderId="5" xfId="20" applyFont="1" applyFill="1" applyBorder="1"/>
    <xf numFmtId="0" fontId="174" fillId="0" borderId="1" xfId="20" applyFont="1" applyFill="1" applyBorder="1" applyAlignment="1">
      <alignment horizontal="center" vertical="center"/>
    </xf>
    <xf numFmtId="0" fontId="61" fillId="4" borderId="1" xfId="20" applyFont="1" applyFill="1" applyBorder="1" applyAlignment="1">
      <alignment horizontal="center"/>
    </xf>
    <xf numFmtId="0" fontId="173" fillId="0" borderId="3" xfId="20" applyFont="1" applyFill="1" applyBorder="1" applyAlignment="1">
      <alignment horizontal="center" vertical="center"/>
    </xf>
    <xf numFmtId="0" fontId="174" fillId="0" borderId="4" xfId="20" applyFont="1" applyFill="1" applyBorder="1"/>
    <xf numFmtId="0" fontId="174" fillId="0" borderId="3" xfId="20" applyFont="1" applyFill="1" applyBorder="1" applyAlignment="1">
      <alignment horizontal="center" vertical="center"/>
    </xf>
    <xf numFmtId="49" fontId="174" fillId="0" borderId="3" xfId="20" applyNumberFormat="1" applyFont="1" applyFill="1" applyBorder="1" applyAlignment="1">
      <alignment horizontal="center"/>
    </xf>
    <xf numFmtId="0" fontId="174" fillId="0" borderId="4" xfId="20" applyFont="1" applyFill="1" applyBorder="1" applyAlignment="1">
      <alignment vertical="center" wrapText="1"/>
    </xf>
    <xf numFmtId="0" fontId="174" fillId="0" borderId="2" xfId="20" applyFont="1" applyFill="1" applyBorder="1" applyAlignment="1">
      <alignment horizontal="center"/>
    </xf>
    <xf numFmtId="0" fontId="61" fillId="0" borderId="5" xfId="20" applyFont="1" applyFill="1" applyBorder="1" applyAlignment="1">
      <alignment horizontal="center"/>
    </xf>
    <xf numFmtId="3" fontId="61" fillId="4" borderId="1" xfId="20" applyNumberFormat="1" applyFont="1" applyFill="1" applyBorder="1" applyAlignment="1">
      <alignment horizontal="center"/>
    </xf>
    <xf numFmtId="0" fontId="171" fillId="0" borderId="4" xfId="20" applyFont="1" applyFill="1" applyBorder="1" applyAlignment="1">
      <alignment horizontal="center"/>
    </xf>
    <xf numFmtId="0" fontId="70" fillId="0" borderId="4" xfId="20" applyFont="1" applyFill="1" applyBorder="1" applyAlignment="1">
      <alignment horizontal="center" vertical="center"/>
    </xf>
    <xf numFmtId="0" fontId="172" fillId="0" borderId="4" xfId="20" applyFont="1" applyFill="1" applyBorder="1" applyAlignment="1">
      <alignment horizontal="center" vertical="center"/>
    </xf>
    <xf numFmtId="0" fontId="61" fillId="0" borderId="4" xfId="20" applyFont="1" applyFill="1" applyBorder="1" applyAlignment="1">
      <alignment horizontal="center" vertical="center"/>
    </xf>
    <xf numFmtId="3" fontId="138" fillId="6" borderId="3" xfId="293" applyNumberFormat="1" applyFont="1" applyFill="1" applyBorder="1" applyAlignment="1">
      <alignment horizontal="center" vertical="center" wrapText="1"/>
    </xf>
    <xf numFmtId="3" fontId="138" fillId="6" borderId="3" xfId="293" applyNumberFormat="1" applyFont="1" applyFill="1" applyBorder="1" applyAlignment="1">
      <alignment horizontal="center" vertical="center"/>
    </xf>
    <xf numFmtId="0" fontId="61" fillId="0" borderId="21" xfId="20" applyFont="1" applyFill="1" applyBorder="1" applyAlignment="1">
      <alignment horizontal="center"/>
    </xf>
    <xf numFmtId="0" fontId="176" fillId="0" borderId="4" xfId="20" applyFont="1" applyFill="1" applyBorder="1" applyAlignment="1">
      <alignment wrapText="1"/>
    </xf>
    <xf numFmtId="0" fontId="176" fillId="0" borderId="4" xfId="20" applyFont="1" applyFill="1" applyBorder="1" applyAlignment="1">
      <alignment horizontal="center" vertical="center"/>
    </xf>
    <xf numFmtId="0" fontId="176" fillId="0" borderId="3" xfId="20" applyFont="1" applyFill="1" applyBorder="1" applyAlignment="1">
      <alignment horizontal="center" vertical="center"/>
    </xf>
    <xf numFmtId="0" fontId="173" fillId="0" borderId="4" xfId="20" applyFont="1" applyFill="1" applyBorder="1" applyAlignment="1">
      <alignment horizontal="center" vertical="center"/>
    </xf>
    <xf numFmtId="0" fontId="174" fillId="0" borderId="4" xfId="20" applyFont="1" applyFill="1" applyBorder="1" applyAlignment="1">
      <alignment horizontal="center" vertical="center"/>
    </xf>
    <xf numFmtId="0" fontId="171" fillId="0" borderId="4" xfId="20" applyFont="1" applyFill="1" applyBorder="1" applyAlignment="1">
      <alignment horizontal="center" vertical="center"/>
    </xf>
    <xf numFmtId="3" fontId="172" fillId="6" borderId="3" xfId="294" applyNumberFormat="1" applyFont="1" applyFill="1" applyBorder="1" applyAlignment="1">
      <alignment horizontal="center"/>
    </xf>
    <xf numFmtId="0" fontId="171" fillId="0" borderId="3" xfId="20" applyFont="1" applyFill="1" applyBorder="1" applyAlignment="1">
      <alignment horizontal="left"/>
    </xf>
    <xf numFmtId="0" fontId="172" fillId="0" borderId="3" xfId="20" applyFont="1" applyFill="1" applyBorder="1" applyAlignment="1">
      <alignment horizontal="left"/>
    </xf>
    <xf numFmtId="3" fontId="172" fillId="0" borderId="3" xfId="20" applyNumberFormat="1" applyFont="1" applyFill="1" applyBorder="1" applyAlignment="1">
      <alignment horizontal="center"/>
    </xf>
    <xf numFmtId="0" fontId="176" fillId="0" borderId="3" xfId="20" applyFont="1" applyFill="1" applyBorder="1" applyAlignment="1">
      <alignment horizontal="left" wrapText="1"/>
    </xf>
    <xf numFmtId="0" fontId="172" fillId="0" borderId="3" xfId="20" applyFont="1" applyFill="1" applyBorder="1" applyAlignment="1">
      <alignment horizontal="left" wrapText="1"/>
    </xf>
    <xf numFmtId="49" fontId="172" fillId="0" borderId="3" xfId="20" applyNumberFormat="1" applyFont="1" applyFill="1" applyBorder="1" applyAlignment="1">
      <alignment horizontal="center"/>
    </xf>
    <xf numFmtId="0" fontId="172" fillId="0" borderId="4" xfId="20" applyFont="1" applyFill="1" applyBorder="1" applyAlignment="1">
      <alignment horizontal="center"/>
    </xf>
    <xf numFmtId="0" fontId="171" fillId="0" borderId="1" xfId="20" applyFont="1" applyFill="1" applyBorder="1" applyAlignment="1">
      <alignment horizontal="left"/>
    </xf>
    <xf numFmtId="0" fontId="172" fillId="0" borderId="1" xfId="20" applyFont="1" applyFill="1" applyBorder="1" applyAlignment="1">
      <alignment horizontal="center"/>
    </xf>
    <xf numFmtId="0" fontId="70" fillId="4" borderId="1" xfId="20" applyFont="1" applyFill="1" applyBorder="1" applyAlignment="1">
      <alignment horizontal="center"/>
    </xf>
    <xf numFmtId="0" fontId="70" fillId="4" borderId="38" xfId="20" applyFont="1" applyFill="1" applyBorder="1" applyAlignment="1">
      <alignment horizontal="center"/>
    </xf>
    <xf numFmtId="0" fontId="171" fillId="0" borderId="39" xfId="20" applyFont="1" applyFill="1" applyBorder="1" applyAlignment="1">
      <alignment horizontal="center"/>
    </xf>
    <xf numFmtId="0" fontId="172" fillId="0" borderId="39" xfId="20" applyFont="1" applyFill="1" applyBorder="1" applyAlignment="1">
      <alignment horizontal="center"/>
    </xf>
    <xf numFmtId="0" fontId="172" fillId="0" borderId="3" xfId="20" applyFont="1" applyFill="1" applyBorder="1"/>
    <xf numFmtId="0" fontId="172" fillId="0" borderId="3" xfId="20" applyFont="1" applyFill="1" applyBorder="1" applyAlignment="1">
      <alignment vertical="center" wrapText="1"/>
    </xf>
    <xf numFmtId="3" fontId="172" fillId="6" borderId="3" xfId="20" applyNumberFormat="1" applyFont="1" applyFill="1" applyBorder="1" applyAlignment="1">
      <alignment horizontal="center" vertical="center"/>
    </xf>
    <xf numFmtId="3" fontId="172" fillId="6" borderId="39" xfId="20" applyNumberFormat="1" applyFont="1" applyFill="1" applyBorder="1" applyAlignment="1">
      <alignment horizontal="center" vertical="center"/>
    </xf>
    <xf numFmtId="0" fontId="171" fillId="0" borderId="4" xfId="20" applyFont="1" applyFill="1" applyBorder="1" applyAlignment="1">
      <alignment horizontal="left"/>
    </xf>
    <xf numFmtId="3" fontId="172" fillId="0" borderId="3" xfId="294" applyNumberFormat="1" applyFont="1" applyFill="1" applyBorder="1" applyAlignment="1">
      <alignment horizontal="center"/>
    </xf>
    <xf numFmtId="3" fontId="172" fillId="0" borderId="0" xfId="294" applyNumberFormat="1" applyFont="1" applyFill="1" applyAlignment="1">
      <alignment horizontal="center"/>
    </xf>
    <xf numFmtId="0" fontId="172" fillId="0" borderId="2" xfId="20" applyFont="1" applyFill="1" applyBorder="1" applyAlignment="1">
      <alignment horizontal="center" vertical="center"/>
    </xf>
    <xf numFmtId="0" fontId="172" fillId="0" borderId="39" xfId="20" applyFont="1" applyFill="1" applyBorder="1" applyAlignment="1">
      <alignment horizontal="center" vertical="center"/>
    </xf>
    <xf numFmtId="0" fontId="171" fillId="0" borderId="5" xfId="20" applyFont="1" applyFill="1" applyBorder="1" applyAlignment="1">
      <alignment horizontal="left"/>
    </xf>
    <xf numFmtId="0" fontId="172" fillId="0" borderId="1" xfId="20" applyFont="1" applyFill="1" applyBorder="1" applyAlignment="1">
      <alignment horizontal="center" vertical="center"/>
    </xf>
    <xf numFmtId="3" fontId="70" fillId="4" borderId="1" xfId="20" applyNumberFormat="1" applyFont="1" applyFill="1" applyBorder="1" applyAlignment="1">
      <alignment horizontal="center" vertical="center"/>
    </xf>
    <xf numFmtId="0" fontId="171" fillId="0" borderId="3" xfId="20" applyFont="1" applyFill="1" applyBorder="1" applyAlignment="1">
      <alignment horizontal="left" wrapText="1"/>
    </xf>
    <xf numFmtId="3" fontId="172" fillId="0" borderId="2" xfId="20" applyNumberFormat="1" applyFont="1" applyFill="1" applyBorder="1" applyAlignment="1">
      <alignment horizontal="center"/>
    </xf>
    <xf numFmtId="0" fontId="171" fillId="0" borderId="1" xfId="20" applyFont="1" applyFill="1" applyBorder="1" applyAlignment="1">
      <alignment horizontal="center"/>
    </xf>
    <xf numFmtId="3" fontId="70" fillId="4" borderId="1" xfId="20" applyNumberFormat="1" applyFont="1" applyFill="1" applyBorder="1" applyAlignment="1">
      <alignment horizontal="center"/>
    </xf>
    <xf numFmtId="0" fontId="172" fillId="0" borderId="3" xfId="20" applyFont="1" applyFill="1" applyBorder="1" applyAlignment="1">
      <alignment horizontal="left" vertical="distributed"/>
    </xf>
    <xf numFmtId="3" fontId="172" fillId="6" borderId="3" xfId="20" applyNumberFormat="1" applyFont="1" applyFill="1" applyBorder="1" applyAlignment="1">
      <alignment horizontal="center"/>
    </xf>
    <xf numFmtId="0" fontId="171" fillId="0" borderId="3" xfId="20" applyFont="1" applyFill="1" applyBorder="1" applyAlignment="1">
      <alignment horizontal="left" vertical="center"/>
    </xf>
    <xf numFmtId="0" fontId="171" fillId="0" borderId="2" xfId="20" applyFont="1" applyFill="1" applyBorder="1" applyAlignment="1">
      <alignment horizontal="left" vertical="center"/>
    </xf>
    <xf numFmtId="0" fontId="171" fillId="0" borderId="2" xfId="20" applyFont="1" applyFill="1" applyBorder="1" applyAlignment="1">
      <alignment horizontal="center"/>
    </xf>
    <xf numFmtId="0" fontId="171" fillId="6" borderId="2" xfId="20" applyFont="1" applyFill="1" applyBorder="1" applyAlignment="1">
      <alignment horizontal="center"/>
    </xf>
    <xf numFmtId="0" fontId="70" fillId="0" borderId="39" xfId="20" applyFont="1" applyFill="1" applyBorder="1" applyAlignment="1">
      <alignment horizontal="center"/>
    </xf>
    <xf numFmtId="3" fontId="61" fillId="0" borderId="39" xfId="20" applyNumberFormat="1" applyFont="1" applyFill="1" applyBorder="1" applyAlignment="1">
      <alignment horizontal="center"/>
    </xf>
    <xf numFmtId="0" fontId="61" fillId="0" borderId="39" xfId="20" applyFont="1" applyFill="1" applyBorder="1" applyAlignment="1">
      <alignment horizontal="center"/>
    </xf>
    <xf numFmtId="0" fontId="158" fillId="0" borderId="2" xfId="20" applyFont="1" applyFill="1" applyBorder="1" applyAlignment="1">
      <alignment horizontal="center"/>
    </xf>
    <xf numFmtId="49" fontId="158" fillId="0" borderId="3" xfId="20" applyNumberFormat="1" applyFont="1" applyFill="1" applyBorder="1" applyAlignment="1">
      <alignment horizontal="center"/>
    </xf>
    <xf numFmtId="0" fontId="159" fillId="0" borderId="3" xfId="20" applyFont="1" applyFill="1" applyBorder="1" applyAlignment="1">
      <alignment horizontal="center"/>
    </xf>
    <xf numFmtId="0" fontId="70" fillId="0" borderId="38" xfId="20" applyFont="1" applyFill="1" applyBorder="1" applyAlignment="1">
      <alignment horizontal="center"/>
    </xf>
    <xf numFmtId="0" fontId="136" fillId="0" borderId="39" xfId="20" applyFont="1" applyFill="1" applyBorder="1"/>
    <xf numFmtId="3" fontId="100" fillId="0" borderId="3" xfId="20" applyNumberFormat="1" applyFont="1" applyFill="1" applyBorder="1" applyAlignment="1">
      <alignment horizontal="center" vertical="center"/>
    </xf>
    <xf numFmtId="3" fontId="100" fillId="0" borderId="2" xfId="20" applyNumberFormat="1" applyFont="1" applyFill="1" applyBorder="1" applyAlignment="1">
      <alignment horizontal="center" vertical="center"/>
    </xf>
    <xf numFmtId="3" fontId="158" fillId="0" borderId="3" xfId="20" applyNumberFormat="1" applyFont="1" applyFill="1" applyBorder="1" applyAlignment="1">
      <alignment horizontal="center"/>
    </xf>
    <xf numFmtId="3" fontId="100" fillId="0" borderId="38" xfId="20" applyNumberFormat="1" applyFont="1" applyFill="1" applyBorder="1" applyAlignment="1">
      <alignment horizontal="center" vertical="center"/>
    </xf>
    <xf numFmtId="168" fontId="54" fillId="0" borderId="18" xfId="0" applyNumberFormat="1" applyFont="1" applyFill="1" applyBorder="1" applyAlignment="1">
      <alignment horizontal="center" vertical="center"/>
    </xf>
    <xf numFmtId="167" fontId="60" fillId="3" borderId="11" xfId="0" applyNumberFormat="1" applyFont="1" applyFill="1" applyBorder="1" applyAlignment="1">
      <alignment horizontal="center" vertical="center"/>
    </xf>
    <xf numFmtId="167" fontId="60" fillId="3" borderId="27" xfId="0" applyNumberFormat="1" applyFont="1" applyFill="1" applyBorder="1" applyAlignment="1">
      <alignment horizontal="center" vertical="center"/>
    </xf>
    <xf numFmtId="167" fontId="60" fillId="0" borderId="42" xfId="0" applyNumberFormat="1" applyFont="1" applyFill="1" applyBorder="1" applyAlignment="1">
      <alignment horizontal="center" vertical="center"/>
    </xf>
    <xf numFmtId="167" fontId="60" fillId="0" borderId="17" xfId="0" applyNumberFormat="1" applyFont="1" applyFill="1" applyBorder="1" applyAlignment="1">
      <alignment horizontal="center" vertical="center"/>
    </xf>
    <xf numFmtId="167" fontId="60" fillId="0" borderId="11" xfId="0" applyNumberFormat="1" applyFont="1" applyFill="1" applyBorder="1" applyAlignment="1">
      <alignment horizontal="center" vertical="center"/>
    </xf>
    <xf numFmtId="167" fontId="60" fillId="0" borderId="35" xfId="0" applyNumberFormat="1" applyFont="1" applyFill="1" applyBorder="1" applyAlignment="1">
      <alignment horizontal="center" vertical="center"/>
    </xf>
    <xf numFmtId="167" fontId="60" fillId="0" borderId="19" xfId="0" applyNumberFormat="1" applyFont="1" applyFill="1" applyBorder="1" applyAlignment="1">
      <alignment horizontal="center" vertical="center"/>
    </xf>
    <xf numFmtId="167" fontId="60" fillId="0" borderId="63" xfId="0" applyNumberFormat="1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/>
    <xf numFmtId="0" fontId="43" fillId="0" borderId="9" xfId="0" applyFont="1" applyFill="1" applyBorder="1" applyAlignment="1"/>
    <xf numFmtId="166" fontId="60" fillId="0" borderId="18" xfId="0" applyNumberFormat="1" applyFont="1" applyFill="1" applyBorder="1" applyAlignment="1">
      <alignment horizontal="center" vertical="center"/>
    </xf>
    <xf numFmtId="168" fontId="60" fillId="0" borderId="18" xfId="0" applyNumberFormat="1" applyFont="1" applyFill="1" applyBorder="1" applyAlignment="1">
      <alignment horizontal="center" vertical="center"/>
    </xf>
    <xf numFmtId="166" fontId="60" fillId="3" borderId="55" xfId="0" applyNumberFormat="1" applyFont="1" applyFill="1" applyBorder="1" applyAlignment="1">
      <alignment horizontal="center" vertical="center"/>
    </xf>
    <xf numFmtId="166" fontId="60" fillId="0" borderId="12" xfId="0" applyNumberFormat="1" applyFont="1" applyFill="1" applyBorder="1" applyAlignment="1">
      <alignment horizontal="center" vertical="center"/>
    </xf>
    <xf numFmtId="166" fontId="60" fillId="0" borderId="23" xfId="0" applyNumberFormat="1" applyFont="1" applyFill="1" applyBorder="1" applyAlignment="1">
      <alignment horizontal="center" vertical="center"/>
    </xf>
    <xf numFmtId="166" fontId="60" fillId="3" borderId="32" xfId="0" applyNumberFormat="1" applyFont="1" applyFill="1" applyBorder="1" applyAlignment="1">
      <alignment horizontal="center" vertical="center"/>
    </xf>
    <xf numFmtId="166" fontId="60" fillId="0" borderId="22" xfId="0" applyNumberFormat="1" applyFont="1" applyFill="1" applyBorder="1" applyAlignment="1">
      <alignment horizontal="center" vertical="center"/>
    </xf>
    <xf numFmtId="166" fontId="54" fillId="3" borderId="32" xfId="18" applyNumberFormat="1" applyFont="1" applyFill="1" applyBorder="1" applyAlignment="1">
      <alignment horizontal="center" vertical="center"/>
    </xf>
    <xf numFmtId="166" fontId="60" fillId="3" borderId="52" xfId="0" applyNumberFormat="1" applyFont="1" applyFill="1" applyBorder="1" applyAlignment="1">
      <alignment horizontal="center" vertical="center"/>
    </xf>
    <xf numFmtId="166" fontId="60" fillId="0" borderId="37" xfId="0" applyNumberFormat="1" applyFont="1" applyFill="1" applyBorder="1" applyAlignment="1">
      <alignment horizontal="center" vertical="center"/>
    </xf>
    <xf numFmtId="166" fontId="60" fillId="0" borderId="32" xfId="0" applyNumberFormat="1" applyFont="1" applyFill="1" applyBorder="1" applyAlignment="1">
      <alignment horizontal="center" vertical="center"/>
    </xf>
    <xf numFmtId="172" fontId="60" fillId="0" borderId="18" xfId="0" applyNumberFormat="1" applyFont="1" applyFill="1" applyBorder="1" applyAlignment="1">
      <alignment horizontal="center" vertical="center"/>
    </xf>
    <xf numFmtId="166" fontId="60" fillId="3" borderId="1" xfId="0" applyNumberFormat="1" applyFont="1" applyFill="1" applyBorder="1" applyAlignment="1">
      <alignment horizontal="center" vertical="center"/>
    </xf>
    <xf numFmtId="166" fontId="60" fillId="3" borderId="40" xfId="0" applyNumberFormat="1" applyFont="1" applyFill="1" applyBorder="1" applyAlignment="1">
      <alignment horizontal="center" vertical="center"/>
    </xf>
    <xf numFmtId="166" fontId="60" fillId="0" borderId="43" xfId="0" applyNumberFormat="1" applyFont="1" applyFill="1" applyBorder="1" applyAlignment="1">
      <alignment horizontal="center" vertical="center"/>
    </xf>
    <xf numFmtId="166" fontId="60" fillId="0" borderId="52" xfId="0" applyNumberFormat="1" applyFont="1" applyFill="1" applyBorder="1" applyAlignment="1">
      <alignment horizontal="center" vertical="center"/>
    </xf>
    <xf numFmtId="166" fontId="60" fillId="0" borderId="48" xfId="0" applyNumberFormat="1" applyFont="1" applyFill="1" applyBorder="1" applyAlignment="1">
      <alignment horizontal="center" vertical="center"/>
    </xf>
    <xf numFmtId="166" fontId="60" fillId="0" borderId="39" xfId="0" applyNumberFormat="1" applyFont="1" applyFill="1" applyBorder="1" applyAlignment="1">
      <alignment horizontal="center" vertical="center"/>
    </xf>
    <xf numFmtId="166" fontId="54" fillId="3" borderId="52" xfId="0" applyNumberFormat="1" applyFont="1" applyFill="1" applyBorder="1" applyAlignment="1">
      <alignment horizontal="center" vertical="center"/>
    </xf>
    <xf numFmtId="166" fontId="54" fillId="3" borderId="32" xfId="0" applyNumberFormat="1" applyFont="1" applyFill="1" applyBorder="1" applyAlignment="1">
      <alignment horizontal="center" vertical="center"/>
    </xf>
    <xf numFmtId="49" fontId="55" fillId="0" borderId="1" xfId="0" applyNumberFormat="1" applyFont="1" applyFill="1" applyBorder="1" applyAlignment="1">
      <alignment horizontal="center" vertical="center" wrapText="1"/>
    </xf>
    <xf numFmtId="49" fontId="55" fillId="0" borderId="2" xfId="0" applyNumberFormat="1" applyFont="1" applyFill="1" applyBorder="1" applyAlignment="1">
      <alignment horizontal="center" vertical="center" wrapText="1"/>
    </xf>
    <xf numFmtId="0" fontId="180" fillId="0" borderId="0" xfId="0" applyFont="1" applyFill="1" applyAlignment="1"/>
    <xf numFmtId="0" fontId="57" fillId="2" borderId="19" xfId="0" applyFont="1" applyFill="1" applyBorder="1" applyAlignment="1">
      <alignment horizontal="left" vertical="center"/>
    </xf>
    <xf numFmtId="0" fontId="33" fillId="2" borderId="20" xfId="0" applyFont="1" applyFill="1" applyBorder="1"/>
    <xf numFmtId="0" fontId="33" fillId="2" borderId="14" xfId="0" applyFont="1" applyFill="1" applyBorder="1"/>
    <xf numFmtId="0" fontId="58" fillId="2" borderId="19" xfId="0" applyFont="1" applyFill="1" applyBorder="1" applyAlignment="1">
      <alignment horizontal="left" vertical="center"/>
    </xf>
    <xf numFmtId="0" fontId="38" fillId="2" borderId="14" xfId="0" applyNumberFormat="1" applyFont="1" applyFill="1" applyBorder="1" applyAlignment="1">
      <alignment horizontal="center" vertical="center"/>
    </xf>
    <xf numFmtId="0" fontId="58" fillId="2" borderId="19" xfId="0" applyFont="1" applyFill="1" applyBorder="1" applyAlignment="1">
      <alignment horizontal="left" vertical="center" wrapText="1"/>
    </xf>
    <xf numFmtId="0" fontId="65" fillId="2" borderId="20" xfId="0" applyFont="1" applyFill="1" applyBorder="1"/>
    <xf numFmtId="3" fontId="58" fillId="0" borderId="16" xfId="0" applyNumberFormat="1" applyFont="1" applyFill="1" applyBorder="1" applyAlignment="1">
      <alignment horizontal="center" vertical="center" wrapText="1"/>
    </xf>
    <xf numFmtId="3" fontId="57" fillId="0" borderId="21" xfId="0" applyNumberFormat="1" applyFont="1" applyFill="1" applyBorder="1" applyAlignment="1">
      <alignment horizontal="center" vertical="center" wrapText="1"/>
    </xf>
    <xf numFmtId="3" fontId="37" fillId="0" borderId="38" xfId="0" applyNumberFormat="1" applyFont="1" applyFill="1" applyBorder="1" applyAlignment="1">
      <alignment horizontal="center" vertical="center"/>
    </xf>
    <xf numFmtId="3" fontId="58" fillId="0" borderId="54" xfId="0" applyNumberFormat="1" applyFont="1" applyFill="1" applyBorder="1" applyAlignment="1">
      <alignment horizontal="center" vertical="center" wrapText="1"/>
    </xf>
    <xf numFmtId="166" fontId="38" fillId="0" borderId="2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left" vertical="top"/>
    </xf>
    <xf numFmtId="3" fontId="38" fillId="0" borderId="29" xfId="0" applyNumberFormat="1" applyFont="1" applyFill="1" applyBorder="1" applyAlignment="1">
      <alignment horizontal="center" vertical="center" wrapText="1"/>
    </xf>
    <xf numFmtId="49" fontId="55" fillId="0" borderId="5" xfId="0" applyNumberFormat="1" applyFont="1" applyFill="1" applyBorder="1" applyAlignment="1">
      <alignment horizontal="center" vertical="center" wrapText="1"/>
    </xf>
    <xf numFmtId="49" fontId="55" fillId="0" borderId="31" xfId="0" applyNumberFormat="1" applyFont="1" applyFill="1" applyBorder="1" applyAlignment="1">
      <alignment horizontal="center" vertical="center" wrapText="1"/>
    </xf>
    <xf numFmtId="0" fontId="38" fillId="0" borderId="43" xfId="0" applyNumberFormat="1" applyFont="1" applyFill="1" applyBorder="1" applyAlignment="1">
      <alignment horizontal="center" vertical="center"/>
    </xf>
    <xf numFmtId="0" fontId="38" fillId="0" borderId="45" xfId="0" applyNumberFormat="1" applyFont="1" applyFill="1" applyBorder="1" applyAlignment="1">
      <alignment horizontal="center" vertical="center"/>
    </xf>
    <xf numFmtId="3" fontId="38" fillId="0" borderId="66" xfId="0" applyNumberFormat="1" applyFont="1" applyFill="1" applyBorder="1" applyAlignment="1">
      <alignment horizontal="center" vertical="center"/>
    </xf>
    <xf numFmtId="3" fontId="38" fillId="0" borderId="4" xfId="0" applyNumberFormat="1" applyFont="1" applyFill="1" applyBorder="1" applyAlignment="1">
      <alignment horizontal="center" vertical="center" wrapText="1"/>
    </xf>
    <xf numFmtId="166" fontId="60" fillId="0" borderId="15" xfId="0" applyNumberFormat="1" applyFont="1" applyFill="1" applyBorder="1" applyAlignment="1">
      <alignment horizontal="center" vertical="center"/>
    </xf>
    <xf numFmtId="166" fontId="54" fillId="0" borderId="23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166" fontId="38" fillId="0" borderId="3" xfId="0" applyNumberFormat="1" applyFont="1" applyFill="1" applyBorder="1" applyAlignment="1">
      <alignment horizontal="center" vertical="center"/>
    </xf>
    <xf numFmtId="166" fontId="61" fillId="0" borderId="44" xfId="0" applyNumberFormat="1" applyFont="1" applyFill="1" applyBorder="1" applyAlignment="1">
      <alignment horizontal="center" vertical="center"/>
    </xf>
    <xf numFmtId="0" fontId="36" fillId="0" borderId="55" xfId="0" applyNumberFormat="1" applyFont="1" applyFill="1" applyBorder="1" applyAlignment="1">
      <alignment horizontal="left" vertical="top" wrapText="1"/>
    </xf>
    <xf numFmtId="0" fontId="36" fillId="0" borderId="5" xfId="0" applyFont="1" applyFill="1" applyBorder="1" applyAlignment="1">
      <alignment horizontal="left"/>
    </xf>
    <xf numFmtId="166" fontId="51" fillId="0" borderId="39" xfId="0" applyNumberFormat="1" applyFont="1" applyFill="1" applyBorder="1" applyAlignment="1"/>
    <xf numFmtId="166" fontId="73" fillId="0" borderId="32" xfId="0" applyNumberFormat="1" applyFont="1" applyFill="1" applyBorder="1" applyAlignment="1">
      <alignment horizontal="center" vertical="center" wrapText="1"/>
    </xf>
    <xf numFmtId="166" fontId="43" fillId="0" borderId="50" xfId="0" applyNumberFormat="1" applyFont="1" applyFill="1" applyBorder="1" applyAlignment="1">
      <alignment horizontal="center" vertical="center"/>
    </xf>
    <xf numFmtId="166" fontId="112" fillId="0" borderId="52" xfId="0" applyNumberFormat="1" applyFont="1" applyFill="1" applyBorder="1" applyAlignment="1">
      <alignment horizontal="center"/>
    </xf>
    <xf numFmtId="168" fontId="113" fillId="0" borderId="32" xfId="0" applyNumberFormat="1" applyFont="1" applyFill="1" applyBorder="1" applyAlignment="1">
      <alignment horizontal="center"/>
    </xf>
    <xf numFmtId="166" fontId="51" fillId="0" borderId="38" xfId="0" applyNumberFormat="1" applyFont="1" applyFill="1" applyBorder="1" applyAlignment="1">
      <alignment horizontal="center"/>
    </xf>
    <xf numFmtId="49" fontId="41" fillId="0" borderId="5" xfId="0" applyNumberFormat="1" applyFont="1" applyFill="1" applyBorder="1" applyAlignment="1">
      <alignment vertical="center"/>
    </xf>
    <xf numFmtId="49" fontId="41" fillId="0" borderId="29" xfId="0" applyNumberFormat="1" applyFont="1" applyFill="1" applyBorder="1" applyAlignment="1">
      <alignment vertical="center"/>
    </xf>
    <xf numFmtId="49" fontId="41" fillId="0" borderId="29" xfId="0" applyNumberFormat="1" applyFont="1" applyFill="1" applyBorder="1" applyAlignment="1">
      <alignment horizontal="center"/>
    </xf>
    <xf numFmtId="49" fontId="41" fillId="0" borderId="36" xfId="0" applyNumberFormat="1" applyFont="1" applyFill="1" applyBorder="1" applyAlignment="1">
      <alignment vertical="center"/>
    </xf>
    <xf numFmtId="4" fontId="54" fillId="0" borderId="22" xfId="18" applyNumberFormat="1" applyFont="1" applyFill="1" applyBorder="1" applyAlignment="1">
      <alignment horizontal="center" vertical="center"/>
    </xf>
    <xf numFmtId="168" fontId="54" fillId="0" borderId="22" xfId="18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166" fontId="51" fillId="0" borderId="1" xfId="0" applyNumberFormat="1" applyFont="1" applyFill="1" applyBorder="1" applyAlignment="1">
      <alignment horizontal="center"/>
    </xf>
    <xf numFmtId="166" fontId="51" fillId="0" borderId="3" xfId="0" applyNumberFormat="1" applyFont="1" applyFill="1" applyBorder="1" applyAlignment="1">
      <alignment horizontal="center"/>
    </xf>
    <xf numFmtId="166" fontId="51" fillId="0" borderId="2" xfId="0" applyNumberFormat="1" applyFont="1" applyFill="1" applyBorder="1" applyAlignment="1">
      <alignment horizontal="center"/>
    </xf>
    <xf numFmtId="166" fontId="51" fillId="0" borderId="55" xfId="0" applyNumberFormat="1" applyFont="1" applyFill="1" applyBorder="1" applyAlignment="1">
      <alignment horizontal="center"/>
    </xf>
    <xf numFmtId="166" fontId="111" fillId="0" borderId="40" xfId="0" applyNumberFormat="1" applyFont="1" applyFill="1" applyBorder="1" applyAlignment="1">
      <alignment horizontal="center"/>
    </xf>
    <xf numFmtId="49" fontId="33" fillId="2" borderId="14" xfId="0" applyNumberFormat="1" applyFont="1" applyFill="1" applyBorder="1" applyAlignment="1">
      <alignment horizontal="center" vertical="center"/>
    </xf>
    <xf numFmtId="0" fontId="42" fillId="2" borderId="29" xfId="0" applyFont="1" applyFill="1" applyBorder="1" applyAlignment="1">
      <alignment vertical="center" wrapText="1"/>
    </xf>
    <xf numFmtId="49" fontId="41" fillId="2" borderId="14" xfId="0" applyNumberFormat="1" applyFont="1" applyFill="1" applyBorder="1" applyAlignment="1">
      <alignment horizontal="center" vertical="center"/>
    </xf>
    <xf numFmtId="4" fontId="54" fillId="2" borderId="21" xfId="18" applyNumberFormat="1" applyFont="1" applyFill="1" applyBorder="1" applyAlignment="1">
      <alignment horizontal="center" vertical="center"/>
    </xf>
    <xf numFmtId="167" fontId="60" fillId="2" borderId="17" xfId="0" applyNumberFormat="1" applyFont="1" applyFill="1" applyBorder="1" applyAlignment="1">
      <alignment horizontal="center" vertical="center"/>
    </xf>
    <xf numFmtId="4" fontId="54" fillId="2" borderId="20" xfId="0" applyNumberFormat="1" applyFont="1" applyFill="1" applyBorder="1" applyAlignment="1">
      <alignment horizontal="center" vertical="center"/>
    </xf>
    <xf numFmtId="4" fontId="54" fillId="2" borderId="18" xfId="0" applyNumberFormat="1" applyFont="1" applyFill="1" applyBorder="1" applyAlignment="1">
      <alignment horizontal="center" vertical="center"/>
    </xf>
    <xf numFmtId="4" fontId="54" fillId="2" borderId="16" xfId="18" applyNumberFormat="1" applyFont="1" applyFill="1" applyBorder="1" applyAlignment="1">
      <alignment horizontal="center" vertical="center"/>
    </xf>
    <xf numFmtId="49" fontId="33" fillId="2" borderId="23" xfId="0" applyNumberFormat="1" applyFont="1" applyFill="1" applyBorder="1" applyAlignment="1">
      <alignment horizontal="center" vertical="center"/>
    </xf>
    <xf numFmtId="49" fontId="66" fillId="2" borderId="15" xfId="0" applyNumberFormat="1" applyFont="1" applyFill="1" applyBorder="1" applyAlignment="1">
      <alignment horizontal="left" vertical="center" wrapText="1" indent="1"/>
    </xf>
    <xf numFmtId="49" fontId="33" fillId="2" borderId="3" xfId="0" applyNumberFormat="1" applyFont="1" applyFill="1" applyBorder="1" applyAlignment="1">
      <alignment horizontal="center" vertical="center"/>
    </xf>
    <xf numFmtId="49" fontId="66" fillId="2" borderId="16" xfId="0" applyNumberFormat="1" applyFont="1" applyFill="1" applyBorder="1" applyAlignment="1">
      <alignment horizontal="left" vertical="center" wrapText="1" indent="1"/>
    </xf>
    <xf numFmtId="49" fontId="41" fillId="2" borderId="14" xfId="0" applyNumberFormat="1" applyFont="1" applyFill="1" applyBorder="1" applyAlignment="1">
      <alignment horizontal="center" vertical="center" wrapText="1"/>
    </xf>
    <xf numFmtId="4" fontId="54" fillId="2" borderId="20" xfId="0" applyNumberFormat="1" applyFont="1" applyFill="1" applyBorder="1" applyAlignment="1">
      <alignment horizontal="center" vertical="center" wrapText="1"/>
    </xf>
    <xf numFmtId="49" fontId="66" fillId="2" borderId="21" xfId="0" applyNumberFormat="1" applyFont="1" applyFill="1" applyBorder="1" applyAlignment="1">
      <alignment horizontal="left" vertical="center" wrapText="1" indent="1"/>
    </xf>
    <xf numFmtId="49" fontId="66" fillId="2" borderId="21" xfId="0" applyNumberFormat="1" applyFont="1" applyFill="1" applyBorder="1" applyAlignment="1">
      <alignment horizontal="left" vertical="center" indent="1"/>
    </xf>
    <xf numFmtId="49" fontId="66" fillId="2" borderId="16" xfId="0" applyNumberFormat="1" applyFont="1" applyFill="1" applyBorder="1" applyAlignment="1">
      <alignment horizontal="left" vertical="center" indent="1"/>
    </xf>
    <xf numFmtId="49" fontId="41" fillId="2" borderId="23" xfId="0" applyNumberFormat="1" applyFont="1" applyFill="1" applyBorder="1" applyAlignment="1">
      <alignment horizontal="center" vertical="center" wrapText="1"/>
    </xf>
    <xf numFmtId="167" fontId="60" fillId="2" borderId="46" xfId="0" applyNumberFormat="1" applyFont="1" applyFill="1" applyBorder="1" applyAlignment="1">
      <alignment horizontal="center" vertical="center"/>
    </xf>
    <xf numFmtId="4" fontId="54" fillId="2" borderId="26" xfId="0" applyNumberFormat="1" applyFont="1" applyFill="1" applyBorder="1" applyAlignment="1">
      <alignment horizontal="center" vertical="center"/>
    </xf>
    <xf numFmtId="4" fontId="54" fillId="2" borderId="37" xfId="0" applyNumberFormat="1" applyFont="1" applyFill="1" applyBorder="1" applyAlignment="1">
      <alignment horizontal="center" vertical="center"/>
    </xf>
    <xf numFmtId="4" fontId="54" fillId="0" borderId="3" xfId="18" applyNumberFormat="1" applyFont="1" applyFill="1" applyBorder="1" applyAlignment="1">
      <alignment horizontal="center" vertical="center"/>
    </xf>
    <xf numFmtId="4" fontId="54" fillId="2" borderId="43" xfId="18" applyNumberFormat="1" applyFont="1" applyFill="1" applyBorder="1" applyAlignment="1">
      <alignment horizontal="center" vertical="center"/>
    </xf>
    <xf numFmtId="49" fontId="51" fillId="0" borderId="1" xfId="0" applyNumberFormat="1" applyFont="1" applyFill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center" vertical="center"/>
    </xf>
    <xf numFmtId="49" fontId="51" fillId="0" borderId="23" xfId="0" applyNumberFormat="1" applyFont="1" applyFill="1" applyBorder="1" applyAlignment="1">
      <alignment horizontal="center" vertical="center"/>
    </xf>
    <xf numFmtId="166" fontId="111" fillId="0" borderId="31" xfId="0" applyNumberFormat="1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 horizontal="center" vertical="center"/>
    </xf>
    <xf numFmtId="166" fontId="51" fillId="0" borderId="9" xfId="0" applyNumberFormat="1" applyFont="1" applyFill="1" applyBorder="1" applyAlignment="1">
      <alignment vertical="center"/>
    </xf>
    <xf numFmtId="4" fontId="54" fillId="0" borderId="57" xfId="0" applyNumberFormat="1" applyFont="1" applyFill="1" applyBorder="1" applyAlignment="1">
      <alignment horizontal="center" vertical="center"/>
    </xf>
    <xf numFmtId="4" fontId="54" fillId="0" borderId="29" xfId="0" applyNumberFormat="1" applyFont="1" applyFill="1" applyBorder="1" applyAlignment="1">
      <alignment horizontal="center" vertical="center"/>
    </xf>
    <xf numFmtId="4" fontId="54" fillId="2" borderId="16" xfId="0" applyNumberFormat="1" applyFont="1" applyFill="1" applyBorder="1" applyAlignment="1">
      <alignment horizontal="center" vertical="center"/>
    </xf>
    <xf numFmtId="4" fontId="54" fillId="2" borderId="21" xfId="0" applyNumberFormat="1" applyFont="1" applyFill="1" applyBorder="1" applyAlignment="1">
      <alignment horizontal="center" vertical="center"/>
    </xf>
    <xf numFmtId="4" fontId="54" fillId="2" borderId="21" xfId="0" applyNumberFormat="1" applyFont="1" applyFill="1" applyBorder="1" applyAlignment="1">
      <alignment horizontal="center" vertical="center" wrapText="1"/>
    </xf>
    <xf numFmtId="4" fontId="54" fillId="2" borderId="0" xfId="0" applyNumberFormat="1" applyFont="1" applyFill="1" applyBorder="1" applyAlignment="1">
      <alignment horizontal="center" vertical="center" wrapText="1"/>
    </xf>
    <xf numFmtId="4" fontId="54" fillId="3" borderId="55" xfId="0" applyNumberFormat="1" applyFont="1" applyFill="1" applyBorder="1" applyAlignment="1">
      <alignment horizontal="center" vertical="center" wrapText="1"/>
    </xf>
    <xf numFmtId="4" fontId="54" fillId="0" borderId="66" xfId="0" applyNumberFormat="1" applyFont="1" applyFill="1" applyBorder="1" applyAlignment="1">
      <alignment horizontal="center" vertical="center"/>
    </xf>
    <xf numFmtId="4" fontId="55" fillId="3" borderId="55" xfId="0" applyNumberFormat="1" applyFont="1" applyFill="1" applyBorder="1" applyAlignment="1">
      <alignment horizontal="center" vertical="center"/>
    </xf>
    <xf numFmtId="4" fontId="54" fillId="3" borderId="10" xfId="0" applyNumberFormat="1" applyFont="1" applyFill="1" applyBorder="1" applyAlignment="1">
      <alignment horizontal="center" vertical="center"/>
    </xf>
    <xf numFmtId="4" fontId="54" fillId="3" borderId="52" xfId="0" applyNumberFormat="1" applyFont="1" applyFill="1" applyBorder="1" applyAlignment="1">
      <alignment horizontal="center" vertical="center"/>
    </xf>
    <xf numFmtId="4" fontId="54" fillId="0" borderId="41" xfId="0" applyNumberFormat="1" applyFont="1" applyFill="1" applyBorder="1" applyAlignment="1">
      <alignment horizontal="center" vertical="center"/>
    </xf>
    <xf numFmtId="4" fontId="54" fillId="0" borderId="48" xfId="0" applyNumberFormat="1" applyFont="1" applyFill="1" applyBorder="1" applyAlignment="1">
      <alignment horizontal="center" vertical="center"/>
    </xf>
    <xf numFmtId="4" fontId="54" fillId="0" borderId="48" xfId="0" applyNumberFormat="1" applyFont="1" applyFill="1" applyBorder="1" applyAlignment="1">
      <alignment horizontal="center" vertical="center" wrapText="1"/>
    </xf>
    <xf numFmtId="4" fontId="54" fillId="0" borderId="39" xfId="0" applyNumberFormat="1" applyFont="1" applyFill="1" applyBorder="1" applyAlignment="1">
      <alignment horizontal="center" vertical="center"/>
    </xf>
    <xf numFmtId="4" fontId="54" fillId="3" borderId="52" xfId="0" applyNumberFormat="1" applyFont="1" applyFill="1" applyBorder="1" applyAlignment="1">
      <alignment horizontal="center" vertical="center" wrapText="1"/>
    </xf>
    <xf numFmtId="4" fontId="54" fillId="0" borderId="43" xfId="0" applyNumberFormat="1" applyFont="1" applyFill="1" applyBorder="1" applyAlignment="1">
      <alignment horizontal="center" vertical="center"/>
    </xf>
    <xf numFmtId="4" fontId="54" fillId="0" borderId="45" xfId="0" applyNumberFormat="1" applyFont="1" applyFill="1" applyBorder="1" applyAlignment="1">
      <alignment horizontal="center" vertical="center"/>
    </xf>
    <xf numFmtId="4" fontId="54" fillId="0" borderId="49" xfId="0" applyNumberFormat="1" applyFont="1" applyFill="1" applyBorder="1" applyAlignment="1">
      <alignment horizontal="center" vertical="center"/>
    </xf>
    <xf numFmtId="4" fontId="55" fillId="3" borderId="50" xfId="0" applyNumberFormat="1" applyFont="1" applyFill="1" applyBorder="1" applyAlignment="1">
      <alignment horizontal="center" vertical="center"/>
    </xf>
    <xf numFmtId="4" fontId="57" fillId="3" borderId="55" xfId="18" applyNumberFormat="1" applyFont="1" applyFill="1" applyBorder="1" applyAlignment="1">
      <alignment horizontal="center" vertical="center"/>
    </xf>
    <xf numFmtId="166" fontId="44" fillId="3" borderId="27" xfId="0" applyNumberFormat="1" applyFont="1" applyFill="1" applyBorder="1" applyAlignment="1">
      <alignment horizontal="center" vertical="center"/>
    </xf>
    <xf numFmtId="166" fontId="44" fillId="0" borderId="11" xfId="0" applyNumberFormat="1" applyFont="1" applyFill="1" applyBorder="1" applyAlignment="1">
      <alignment horizontal="center" vertical="center"/>
    </xf>
    <xf numFmtId="166" fontId="44" fillId="0" borderId="17" xfId="0" applyNumberFormat="1" applyFont="1" applyFill="1" applyBorder="1" applyAlignment="1">
      <alignment horizontal="center" vertical="center"/>
    </xf>
    <xf numFmtId="166" fontId="44" fillId="2" borderId="16" xfId="0" applyNumberFormat="1" applyFont="1" applyFill="1" applyBorder="1" applyAlignment="1">
      <alignment horizontal="center" vertical="center"/>
    </xf>
    <xf numFmtId="166" fontId="44" fillId="2" borderId="21" xfId="0" applyNumberFormat="1" applyFont="1" applyFill="1" applyBorder="1" applyAlignment="1">
      <alignment horizontal="center" vertical="center"/>
    </xf>
    <xf numFmtId="166" fontId="44" fillId="2" borderId="21" xfId="0" applyNumberFormat="1" applyFont="1" applyFill="1" applyBorder="1" applyAlignment="1">
      <alignment horizontal="center" vertical="center" wrapText="1"/>
    </xf>
    <xf numFmtId="166" fontId="44" fillId="2" borderId="0" xfId="0" applyNumberFormat="1" applyFont="1" applyFill="1" applyBorder="1" applyAlignment="1">
      <alignment horizontal="center" vertical="center" wrapText="1"/>
    </xf>
    <xf numFmtId="166" fontId="44" fillId="3" borderId="27" xfId="0" applyNumberFormat="1" applyFont="1" applyFill="1" applyBorder="1" applyAlignment="1">
      <alignment horizontal="center" vertical="center" wrapText="1"/>
    </xf>
    <xf numFmtId="166" fontId="44" fillId="0" borderId="44" xfId="0" applyNumberFormat="1" applyFont="1" applyFill="1" applyBorder="1" applyAlignment="1">
      <alignment horizontal="center" vertical="center"/>
    </xf>
    <xf numFmtId="166" fontId="44" fillId="0" borderId="71" xfId="0" applyNumberFormat="1" applyFont="1" applyFill="1" applyBorder="1" applyAlignment="1">
      <alignment horizontal="center" vertical="center"/>
    </xf>
    <xf numFmtId="166" fontId="72" fillId="3" borderId="27" xfId="0" applyNumberFormat="1" applyFont="1" applyFill="1" applyBorder="1" applyAlignment="1">
      <alignment horizontal="center" vertical="center"/>
    </xf>
    <xf numFmtId="0" fontId="61" fillId="0" borderId="38" xfId="20" applyFont="1" applyFill="1" applyBorder="1" applyAlignment="1">
      <alignment horizontal="center"/>
    </xf>
    <xf numFmtId="0" fontId="61" fillId="0" borderId="31" xfId="20" applyFont="1" applyFill="1" applyBorder="1"/>
    <xf numFmtId="0" fontId="61" fillId="0" borderId="31" xfId="20" applyFont="1" applyFill="1" applyBorder="1" applyAlignment="1">
      <alignment horizontal="center" vertical="center"/>
    </xf>
    <xf numFmtId="0" fontId="61" fillId="0" borderId="40" xfId="2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 vertical="center" wrapText="1"/>
    </xf>
    <xf numFmtId="166" fontId="37" fillId="0" borderId="55" xfId="0" applyNumberFormat="1" applyFont="1" applyFill="1" applyBorder="1" applyAlignment="1">
      <alignment horizontal="center" vertical="center"/>
    </xf>
    <xf numFmtId="166" fontId="38" fillId="0" borderId="39" xfId="0" applyNumberFormat="1" applyFont="1" applyFill="1" applyBorder="1" applyAlignment="1">
      <alignment horizontal="center" vertical="center"/>
    </xf>
    <xf numFmtId="3" fontId="59" fillId="0" borderId="14" xfId="0" applyNumberFormat="1" applyFont="1" applyFill="1" applyBorder="1" applyAlignment="1">
      <alignment horizontal="center" vertical="center"/>
    </xf>
    <xf numFmtId="166" fontId="57" fillId="0" borderId="12" xfId="0" applyNumberFormat="1" applyFont="1" applyFill="1" applyBorder="1" applyAlignment="1">
      <alignment horizontal="center" vertical="center"/>
    </xf>
    <xf numFmtId="3" fontId="68" fillId="0" borderId="22" xfId="0" applyNumberFormat="1" applyFont="1" applyFill="1" applyBorder="1" applyAlignment="1">
      <alignment horizontal="center" vertical="center"/>
    </xf>
    <xf numFmtId="166" fontId="68" fillId="0" borderId="22" xfId="0" applyNumberFormat="1" applyFont="1" applyFill="1" applyBorder="1" applyAlignment="1">
      <alignment horizontal="center" vertical="center"/>
    </xf>
    <xf numFmtId="3" fontId="58" fillId="0" borderId="14" xfId="0" applyNumberFormat="1" applyFont="1" applyFill="1" applyBorder="1" applyAlignment="1">
      <alignment horizontal="center" vertical="center" wrapText="1"/>
    </xf>
    <xf numFmtId="166" fontId="58" fillId="0" borderId="14" xfId="0" applyNumberFormat="1" applyFont="1" applyFill="1" applyBorder="1" applyAlignment="1">
      <alignment horizontal="center" vertical="center" wrapText="1"/>
    </xf>
    <xf numFmtId="166" fontId="54" fillId="0" borderId="16" xfId="0" applyNumberFormat="1" applyFont="1" applyFill="1" applyBorder="1" applyAlignment="1">
      <alignment horizontal="center" vertical="center"/>
    </xf>
    <xf numFmtId="166" fontId="54" fillId="0" borderId="14" xfId="0" applyNumberFormat="1" applyFont="1" applyFill="1" applyBorder="1" applyAlignment="1">
      <alignment horizontal="center" vertical="center"/>
    </xf>
    <xf numFmtId="166" fontId="60" fillId="0" borderId="16" xfId="0" applyNumberFormat="1" applyFont="1" applyFill="1" applyBorder="1" applyAlignment="1">
      <alignment horizontal="center" vertical="center"/>
    </xf>
    <xf numFmtId="166" fontId="60" fillId="0" borderId="54" xfId="0" applyNumberFormat="1" applyFont="1" applyFill="1" applyBorder="1" applyAlignment="1">
      <alignment horizontal="center" vertical="center"/>
    </xf>
    <xf numFmtId="166" fontId="38" fillId="0" borderId="4" xfId="0" applyNumberFormat="1" applyFont="1" applyFill="1" applyBorder="1" applyAlignment="1">
      <alignment horizontal="center" vertical="center"/>
    </xf>
    <xf numFmtId="166" fontId="38" fillId="0" borderId="14" xfId="0" applyNumberFormat="1" applyFont="1" applyFill="1" applyBorder="1" applyAlignment="1">
      <alignment horizontal="center" vertical="center"/>
    </xf>
    <xf numFmtId="167" fontId="38" fillId="0" borderId="29" xfId="0" applyNumberFormat="1" applyFont="1" applyFill="1" applyBorder="1" applyAlignment="1">
      <alignment horizontal="center" vertical="center"/>
    </xf>
    <xf numFmtId="166" fontId="57" fillId="0" borderId="2" xfId="0" applyNumberFormat="1" applyFont="1" applyFill="1" applyBorder="1" applyAlignment="1">
      <alignment horizontal="center"/>
    </xf>
    <xf numFmtId="166" fontId="38" fillId="0" borderId="55" xfId="0" applyNumberFormat="1" applyFont="1" applyFill="1" applyBorder="1" applyAlignment="1">
      <alignment horizontal="center" vertical="center"/>
    </xf>
    <xf numFmtId="167" fontId="38" fillId="0" borderId="36" xfId="0" applyNumberFormat="1" applyFont="1" applyFill="1" applyBorder="1" applyAlignment="1">
      <alignment horizontal="center" vertical="center"/>
    </xf>
    <xf numFmtId="167" fontId="38" fillId="0" borderId="33" xfId="0" applyNumberFormat="1" applyFont="1" applyFill="1" applyBorder="1" applyAlignment="1">
      <alignment horizontal="center" vertical="center"/>
    </xf>
    <xf numFmtId="166" fontId="37" fillId="0" borderId="2" xfId="0" applyNumberFormat="1" applyFont="1" applyFill="1" applyBorder="1" applyAlignment="1">
      <alignment horizontal="center"/>
    </xf>
    <xf numFmtId="167" fontId="38" fillId="0" borderId="32" xfId="0" applyNumberFormat="1" applyFont="1" applyFill="1" applyBorder="1" applyAlignment="1">
      <alignment horizontal="center" vertical="center"/>
    </xf>
    <xf numFmtId="166" fontId="57" fillId="0" borderId="14" xfId="0" applyNumberFormat="1" applyFont="1" applyFill="1" applyBorder="1" applyAlignment="1">
      <alignment horizontal="center" vertical="center"/>
    </xf>
    <xf numFmtId="166" fontId="57" fillId="0" borderId="32" xfId="0" applyNumberFormat="1" applyFont="1" applyFill="1" applyBorder="1" applyAlignment="1">
      <alignment horizontal="center" vertical="center"/>
    </xf>
    <xf numFmtId="3" fontId="34" fillId="0" borderId="41" xfId="0" applyNumberFormat="1" applyFont="1" applyFill="1" applyBorder="1" applyAlignment="1">
      <alignment horizontal="center" vertical="center"/>
    </xf>
    <xf numFmtId="3" fontId="34" fillId="0" borderId="43" xfId="0" applyNumberFormat="1" applyFont="1" applyFill="1" applyBorder="1" applyAlignment="1">
      <alignment horizontal="center" vertical="center"/>
    </xf>
    <xf numFmtId="3" fontId="34" fillId="0" borderId="45" xfId="0" applyNumberFormat="1" applyFont="1" applyFill="1" applyBorder="1" applyAlignment="1">
      <alignment horizontal="center" vertical="center"/>
    </xf>
    <xf numFmtId="3" fontId="34" fillId="0" borderId="12" xfId="0" applyNumberFormat="1" applyFont="1" applyFill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3" fontId="34" fillId="0" borderId="67" xfId="0" applyNumberFormat="1" applyFont="1" applyFill="1" applyBorder="1" applyAlignment="1">
      <alignment horizontal="center" vertical="center"/>
    </xf>
    <xf numFmtId="166" fontId="44" fillId="0" borderId="12" xfId="0" applyNumberFormat="1" applyFont="1" applyFill="1" applyBorder="1" applyAlignment="1">
      <alignment horizontal="center" vertical="center"/>
    </xf>
    <xf numFmtId="166" fontId="44" fillId="0" borderId="14" xfId="0" applyNumberFormat="1" applyFont="1" applyFill="1" applyBorder="1" applyAlignment="1">
      <alignment horizontal="center" vertical="center"/>
    </xf>
    <xf numFmtId="166" fontId="44" fillId="0" borderId="67" xfId="0" applyNumberFormat="1" applyFont="1" applyFill="1" applyBorder="1" applyAlignment="1">
      <alignment horizontal="center" vertical="center"/>
    </xf>
    <xf numFmtId="4" fontId="60" fillId="0" borderId="41" xfId="0" applyNumberFormat="1" applyFont="1" applyFill="1" applyBorder="1" applyAlignment="1">
      <alignment horizontal="center" vertical="center"/>
    </xf>
    <xf numFmtId="4" fontId="60" fillId="0" borderId="43" xfId="0" applyNumberFormat="1" applyFont="1" applyFill="1" applyBorder="1" applyAlignment="1">
      <alignment horizontal="center" vertical="center"/>
    </xf>
    <xf numFmtId="4" fontId="60" fillId="0" borderId="49" xfId="0" applyNumberFormat="1" applyFont="1" applyFill="1" applyBorder="1" applyAlignment="1">
      <alignment horizontal="center" vertical="center"/>
    </xf>
    <xf numFmtId="4" fontId="60" fillId="0" borderId="18" xfId="0" applyNumberFormat="1" applyFont="1" applyFill="1" applyBorder="1" applyAlignment="1">
      <alignment horizontal="center" vertical="center"/>
    </xf>
    <xf numFmtId="4" fontId="60" fillId="0" borderId="39" xfId="0" applyNumberFormat="1" applyFont="1" applyFill="1" applyBorder="1" applyAlignment="1">
      <alignment horizontal="center" vertical="center"/>
    </xf>
    <xf numFmtId="4" fontId="54" fillId="0" borderId="13" xfId="18" applyNumberFormat="1" applyFont="1" applyFill="1" applyBorder="1" applyAlignment="1">
      <alignment horizontal="center" vertical="center"/>
    </xf>
    <xf numFmtId="172" fontId="60" fillId="0" borderId="14" xfId="0" applyNumberFormat="1" applyFont="1" applyFill="1" applyBorder="1" applyAlignment="1">
      <alignment horizontal="center" vertical="center"/>
    </xf>
    <xf numFmtId="166" fontId="54" fillId="0" borderId="16" xfId="18" applyNumberFormat="1" applyFont="1" applyFill="1" applyBorder="1" applyAlignment="1">
      <alignment horizontal="center" vertical="center"/>
    </xf>
    <xf numFmtId="166" fontId="60" fillId="0" borderId="34" xfId="0" applyNumberFormat="1" applyFont="1" applyFill="1" applyBorder="1" applyAlignment="1">
      <alignment horizontal="center" vertical="center"/>
    </xf>
    <xf numFmtId="168" fontId="60" fillId="0" borderId="22" xfId="0" applyNumberFormat="1" applyFont="1" applyFill="1" applyBorder="1" applyAlignment="1">
      <alignment horizontal="center" vertical="center"/>
    </xf>
    <xf numFmtId="168" fontId="60" fillId="0" borderId="34" xfId="0" applyNumberFormat="1" applyFont="1" applyFill="1" applyBorder="1" applyAlignment="1">
      <alignment horizontal="center" vertical="center"/>
    </xf>
    <xf numFmtId="4" fontId="54" fillId="0" borderId="5" xfId="18" applyNumberFormat="1" applyFont="1" applyFill="1" applyBorder="1" applyAlignment="1">
      <alignment horizontal="center" vertical="center"/>
    </xf>
    <xf numFmtId="4" fontId="54" fillId="0" borderId="22" xfId="0" applyNumberFormat="1" applyFont="1" applyFill="1" applyBorder="1" applyAlignment="1">
      <alignment horizontal="center" vertical="center"/>
    </xf>
    <xf numFmtId="168" fontId="60" fillId="0" borderId="23" xfId="0" applyNumberFormat="1" applyFont="1" applyFill="1" applyBorder="1" applyAlignment="1">
      <alignment horizontal="center" vertical="center"/>
    </xf>
    <xf numFmtId="4" fontId="54" fillId="0" borderId="29" xfId="18" applyNumberFormat="1" applyFont="1" applyFill="1" applyBorder="1" applyAlignment="1">
      <alignment horizontal="center" vertical="center"/>
    </xf>
    <xf numFmtId="4" fontId="54" fillId="0" borderId="66" xfId="18" applyNumberFormat="1" applyFont="1" applyFill="1" applyBorder="1" applyAlignment="1">
      <alignment horizontal="center" vertical="center"/>
    </xf>
    <xf numFmtId="4" fontId="54" fillId="0" borderId="67" xfId="0" applyNumberFormat="1" applyFont="1" applyFill="1" applyBorder="1" applyAlignment="1">
      <alignment horizontal="center" vertical="center"/>
    </xf>
    <xf numFmtId="166" fontId="60" fillId="0" borderId="41" xfId="0" applyNumberFormat="1" applyFont="1" applyFill="1" applyBorder="1" applyAlignment="1">
      <alignment horizontal="center" vertical="center"/>
    </xf>
    <xf numFmtId="4" fontId="54" fillId="0" borderId="23" xfId="0" applyNumberFormat="1" applyFont="1" applyFill="1" applyBorder="1" applyAlignment="1">
      <alignment horizontal="center" vertical="center"/>
    </xf>
    <xf numFmtId="168" fontId="60" fillId="0" borderId="43" xfId="0" applyNumberFormat="1" applyFont="1" applyFill="1" applyBorder="1" applyAlignment="1">
      <alignment horizontal="center" vertical="center"/>
    </xf>
    <xf numFmtId="4" fontId="58" fillId="0" borderId="21" xfId="0" applyNumberFormat="1" applyFont="1" applyFill="1" applyBorder="1" applyAlignment="1">
      <alignment horizontal="center" vertical="center"/>
    </xf>
    <xf numFmtId="4" fontId="58" fillId="0" borderId="15" xfId="0" applyNumberFormat="1" applyFont="1" applyFill="1" applyBorder="1" applyAlignment="1">
      <alignment horizontal="center" vertical="center"/>
    </xf>
    <xf numFmtId="4" fontId="38" fillId="0" borderId="41" xfId="0" applyNumberFormat="1" applyFont="1" applyFill="1" applyBorder="1" applyAlignment="1">
      <alignment horizontal="center" vertical="center"/>
    </xf>
    <xf numFmtId="4" fontId="38" fillId="0" borderId="43" xfId="0" applyNumberFormat="1" applyFont="1" applyFill="1" applyBorder="1" applyAlignment="1">
      <alignment horizontal="center" vertical="center"/>
    </xf>
    <xf numFmtId="4" fontId="38" fillId="0" borderId="49" xfId="0" applyNumberFormat="1" applyFont="1" applyFill="1" applyBorder="1" applyAlignment="1">
      <alignment horizontal="center" vertical="center"/>
    </xf>
    <xf numFmtId="4" fontId="38" fillId="0" borderId="45" xfId="0" applyNumberFormat="1" applyFont="1" applyFill="1" applyBorder="1" applyAlignment="1">
      <alignment horizontal="center" vertical="center"/>
    </xf>
    <xf numFmtId="4" fontId="68" fillId="0" borderId="12" xfId="0" applyNumberFormat="1" applyFont="1" applyFill="1" applyBorder="1" applyAlignment="1">
      <alignment horizontal="center" vertical="center"/>
    </xf>
    <xf numFmtId="166" fontId="58" fillId="0" borderId="1" xfId="0" applyNumberFormat="1" applyFont="1" applyFill="1" applyBorder="1" applyAlignment="1">
      <alignment horizontal="center" vertical="center"/>
    </xf>
    <xf numFmtId="166" fontId="58" fillId="0" borderId="14" xfId="0" applyNumberFormat="1" applyFont="1" applyFill="1" applyBorder="1" applyAlignment="1">
      <alignment horizontal="center" vertical="center"/>
    </xf>
    <xf numFmtId="4" fontId="37" fillId="0" borderId="5" xfId="0" applyNumberFormat="1" applyFont="1" applyFill="1" applyBorder="1" applyAlignment="1">
      <alignment horizontal="center" vertical="center"/>
    </xf>
    <xf numFmtId="4" fontId="38" fillId="0" borderId="5" xfId="0" applyNumberFormat="1" applyFont="1" applyFill="1" applyBorder="1" applyAlignment="1">
      <alignment horizontal="center" vertical="center"/>
    </xf>
    <xf numFmtId="4" fontId="37" fillId="0" borderId="31" xfId="0" applyNumberFormat="1" applyFont="1" applyFill="1" applyBorder="1" applyAlignment="1">
      <alignment horizontal="center" vertical="center"/>
    </xf>
    <xf numFmtId="166" fontId="38" fillId="0" borderId="3" xfId="0" applyNumberFormat="1" applyFont="1" applyFill="1" applyBorder="1" applyAlignment="1">
      <alignment horizontal="center"/>
    </xf>
    <xf numFmtId="166" fontId="38" fillId="0" borderId="2" xfId="0" applyNumberFormat="1" applyFont="1" applyFill="1" applyBorder="1" applyAlignment="1">
      <alignment horizontal="center" vertical="center"/>
    </xf>
    <xf numFmtId="166" fontId="38" fillId="0" borderId="1" xfId="0" applyNumberFormat="1" applyFont="1" applyFill="1" applyBorder="1" applyAlignment="1">
      <alignment horizontal="center"/>
    </xf>
    <xf numFmtId="166" fontId="38" fillId="0" borderId="3" xfId="0" applyNumberFormat="1" applyFont="1" applyFill="1" applyBorder="1" applyAlignment="1">
      <alignment horizontal="center" vertical="center"/>
    </xf>
    <xf numFmtId="166" fontId="60" fillId="0" borderId="21" xfId="0" applyNumberFormat="1" applyFont="1" applyFill="1" applyBorder="1" applyAlignment="1">
      <alignment horizontal="center" vertical="center"/>
    </xf>
    <xf numFmtId="166" fontId="48" fillId="0" borderId="3" xfId="0" applyNumberFormat="1" applyFont="1" applyFill="1" applyBorder="1" applyAlignment="1">
      <alignment horizontal="center" vertical="center"/>
    </xf>
    <xf numFmtId="166" fontId="38" fillId="0" borderId="2" xfId="0" applyNumberFormat="1" applyFont="1" applyFill="1" applyBorder="1" applyAlignment="1">
      <alignment horizontal="center" vertical="center"/>
    </xf>
    <xf numFmtId="166" fontId="38" fillId="0" borderId="3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 wrapText="1"/>
    </xf>
    <xf numFmtId="3" fontId="58" fillId="0" borderId="67" xfId="0" applyNumberFormat="1" applyFont="1" applyFill="1" applyBorder="1" applyAlignment="1">
      <alignment horizontal="center" vertical="center" wrapText="1"/>
    </xf>
    <xf numFmtId="166" fontId="57" fillId="0" borderId="12" xfId="0" applyNumberFormat="1" applyFont="1" applyFill="1" applyBorder="1" applyAlignment="1">
      <alignment horizontal="center" vertical="center" wrapText="1"/>
    </xf>
    <xf numFmtId="166" fontId="58" fillId="0" borderId="67" xfId="0" applyNumberFormat="1" applyFont="1" applyFill="1" applyBorder="1" applyAlignment="1">
      <alignment horizontal="center" vertical="center" wrapText="1"/>
    </xf>
    <xf numFmtId="166" fontId="54" fillId="0" borderId="43" xfId="0" applyNumberFormat="1" applyFont="1" applyFill="1" applyBorder="1" applyAlignment="1">
      <alignment horizontal="center" vertical="center"/>
    </xf>
    <xf numFmtId="166" fontId="60" fillId="0" borderId="43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/>
    </xf>
    <xf numFmtId="166" fontId="38" fillId="0" borderId="1" xfId="0" applyNumberFormat="1" applyFont="1" applyFill="1" applyBorder="1" applyAlignment="1">
      <alignment horizontal="center" vertical="center"/>
    </xf>
    <xf numFmtId="166" fontId="38" fillId="0" borderId="3" xfId="0" applyNumberFormat="1" applyFont="1" applyFill="1" applyBorder="1" applyAlignment="1">
      <alignment horizontal="center" vertical="center"/>
    </xf>
    <xf numFmtId="3" fontId="38" fillId="0" borderId="40" xfId="0" applyNumberFormat="1" applyFont="1" applyFill="1" applyBorder="1" applyAlignment="1">
      <alignment horizontal="center" vertical="center"/>
    </xf>
    <xf numFmtId="166" fontId="38" fillId="0" borderId="1" xfId="0" applyNumberFormat="1" applyFont="1" applyFill="1" applyBorder="1" applyAlignment="1">
      <alignment horizontal="center" vertical="center"/>
    </xf>
    <xf numFmtId="166" fontId="38" fillId="0" borderId="3" xfId="0" applyNumberFormat="1" applyFont="1" applyFill="1" applyBorder="1" applyAlignment="1">
      <alignment horizontal="center" vertical="center"/>
    </xf>
    <xf numFmtId="3" fontId="38" fillId="0" borderId="3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2" fontId="140" fillId="0" borderId="55" xfId="0" applyNumberFormat="1" applyFont="1" applyFill="1" applyBorder="1" applyAlignment="1">
      <alignment horizontal="center" vertical="center" wrapText="1"/>
    </xf>
    <xf numFmtId="166" fontId="34" fillId="0" borderId="1" xfId="0" applyNumberFormat="1" applyFont="1" applyFill="1" applyBorder="1" applyAlignment="1">
      <alignment horizontal="center" vertical="center"/>
    </xf>
    <xf numFmtId="166" fontId="38" fillId="0" borderId="2" xfId="0" applyNumberFormat="1" applyFont="1" applyFill="1" applyBorder="1" applyAlignment="1">
      <alignment horizontal="center" vertical="center" wrapText="1"/>
    </xf>
    <xf numFmtId="166" fontId="38" fillId="0" borderId="38" xfId="0" applyNumberFormat="1" applyFont="1" applyFill="1" applyBorder="1" applyAlignment="1">
      <alignment horizontal="center" vertical="center"/>
    </xf>
    <xf numFmtId="166" fontId="38" fillId="0" borderId="32" xfId="0" applyNumberFormat="1" applyFont="1" applyFill="1" applyBorder="1" applyAlignment="1">
      <alignment horizontal="center" vertical="center" wrapText="1"/>
    </xf>
    <xf numFmtId="166" fontId="34" fillId="0" borderId="52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right" wrapText="1"/>
    </xf>
    <xf numFmtId="0" fontId="33" fillId="0" borderId="11" xfId="0" applyFont="1" applyFill="1" applyBorder="1" applyAlignment="1">
      <alignment vertical="center"/>
    </xf>
    <xf numFmtId="14" fontId="33" fillId="0" borderId="60" xfId="0" applyNumberFormat="1" applyFont="1" applyFill="1" applyBorder="1" applyAlignment="1">
      <alignment vertical="center"/>
    </xf>
    <xf numFmtId="14" fontId="33" fillId="0" borderId="58" xfId="0" applyNumberFormat="1" applyFont="1" applyFill="1" applyBorder="1" applyAlignment="1">
      <alignment vertical="center"/>
    </xf>
    <xf numFmtId="14" fontId="33" fillId="0" borderId="12" xfId="0" applyNumberFormat="1" applyFont="1" applyFill="1" applyBorder="1" applyAlignment="1">
      <alignment vertical="center"/>
    </xf>
    <xf numFmtId="0" fontId="57" fillId="0" borderId="17" xfId="0" applyFont="1" applyFill="1" applyBorder="1" applyAlignment="1">
      <alignment horizontal="center"/>
    </xf>
    <xf numFmtId="166" fontId="34" fillId="0" borderId="59" xfId="0" applyNumberFormat="1" applyFont="1" applyFill="1" applyBorder="1" applyAlignment="1">
      <alignment horizontal="center"/>
    </xf>
    <xf numFmtId="166" fontId="34" fillId="0" borderId="59" xfId="0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vertical="center"/>
    </xf>
    <xf numFmtId="3" fontId="38" fillId="0" borderId="59" xfId="0" applyNumberFormat="1" applyFont="1" applyFill="1" applyBorder="1" applyAlignment="1">
      <alignment horizontal="center" vertical="center"/>
    </xf>
    <xf numFmtId="3" fontId="38" fillId="0" borderId="18" xfId="0" applyNumberFormat="1" applyFont="1" applyFill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3" fontId="38" fillId="0" borderId="23" xfId="0" applyNumberFormat="1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vertical="center"/>
    </xf>
    <xf numFmtId="3" fontId="38" fillId="0" borderId="65" xfId="0" applyNumberFormat="1" applyFont="1" applyFill="1" applyBorder="1" applyAlignment="1">
      <alignment horizontal="center" vertical="center"/>
    </xf>
    <xf numFmtId="3" fontId="38" fillId="0" borderId="68" xfId="0" applyNumberFormat="1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/>
    </xf>
    <xf numFmtId="166" fontId="34" fillId="0" borderId="65" xfId="0" applyNumberFormat="1" applyFont="1" applyFill="1" applyBorder="1" applyAlignment="1">
      <alignment horizontal="center"/>
    </xf>
    <xf numFmtId="167" fontId="34" fillId="0" borderId="68" xfId="0" applyNumberFormat="1" applyFont="1" applyFill="1" applyBorder="1" applyAlignment="1">
      <alignment horizontal="center"/>
    </xf>
    <xf numFmtId="0" fontId="38" fillId="0" borderId="60" xfId="0" applyFont="1" applyFill="1" applyBorder="1"/>
    <xf numFmtId="0" fontId="183" fillId="2" borderId="0" xfId="0" applyFont="1" applyFill="1"/>
    <xf numFmtId="3" fontId="38" fillId="0" borderId="55" xfId="0" applyNumberFormat="1" applyFont="1" applyFill="1" applyBorder="1" applyAlignment="1">
      <alignment horizontal="center" vertical="center"/>
    </xf>
    <xf numFmtId="3" fontId="38" fillId="0" borderId="31" xfId="0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center" vertical="center"/>
    </xf>
    <xf numFmtId="3" fontId="38" fillId="0" borderId="2" xfId="0" applyNumberFormat="1" applyFont="1" applyFill="1" applyBorder="1" applyAlignment="1">
      <alignment horizontal="center" vertical="center"/>
    </xf>
    <xf numFmtId="3" fontId="38" fillId="0" borderId="5" xfId="0" applyNumberFormat="1" applyFont="1" applyFill="1" applyBorder="1" applyAlignment="1">
      <alignment horizontal="center" vertical="center"/>
    </xf>
    <xf numFmtId="166" fontId="38" fillId="0" borderId="2" xfId="0" applyNumberFormat="1" applyFont="1" applyFill="1" applyBorder="1" applyAlignment="1">
      <alignment horizontal="center" vertical="center"/>
    </xf>
    <xf numFmtId="166" fontId="38" fillId="0" borderId="43" xfId="0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center" vertical="center"/>
    </xf>
    <xf numFmtId="3" fontId="38" fillId="0" borderId="2" xfId="0" applyNumberFormat="1" applyFont="1" applyFill="1" applyBorder="1" applyAlignment="1">
      <alignment horizontal="center" vertical="center"/>
    </xf>
    <xf numFmtId="3" fontId="38" fillId="0" borderId="5" xfId="0" applyNumberFormat="1" applyFont="1" applyFill="1" applyBorder="1" applyAlignment="1">
      <alignment horizontal="center" vertical="center"/>
    </xf>
    <xf numFmtId="3" fontId="38" fillId="0" borderId="38" xfId="0" applyNumberFormat="1" applyFont="1" applyFill="1" applyBorder="1" applyAlignment="1">
      <alignment horizontal="center" vertical="center"/>
    </xf>
    <xf numFmtId="0" fontId="56" fillId="0" borderId="0" xfId="0" applyFont="1" applyFill="1"/>
    <xf numFmtId="0" fontId="56" fillId="0" borderId="0" xfId="0" applyFont="1" applyFill="1" applyAlignment="1">
      <alignment horizontal="right"/>
    </xf>
    <xf numFmtId="2" fontId="33" fillId="0" borderId="39" xfId="0" applyNumberFormat="1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center" vertical="center" wrapText="1"/>
    </xf>
    <xf numFmtId="0" fontId="70" fillId="0" borderId="57" xfId="0" applyFont="1" applyFill="1" applyBorder="1" applyAlignment="1">
      <alignment horizontal="center" vertical="top" wrapText="1"/>
    </xf>
    <xf numFmtId="0" fontId="70" fillId="0" borderId="66" xfId="0" applyFont="1" applyFill="1" applyBorder="1" applyAlignment="1">
      <alignment horizontal="center" vertical="top" wrapText="1"/>
    </xf>
    <xf numFmtId="0" fontId="70" fillId="0" borderId="5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vertical="top" wrapText="1"/>
    </xf>
    <xf numFmtId="0" fontId="70" fillId="0" borderId="38" xfId="0" applyFont="1" applyFill="1" applyBorder="1" applyAlignment="1">
      <alignment horizontal="center" vertical="top" wrapText="1"/>
    </xf>
    <xf numFmtId="3" fontId="38" fillId="0" borderId="55" xfId="0" applyNumberFormat="1" applyFont="1" applyFill="1" applyBorder="1" applyAlignment="1">
      <alignment horizontal="center"/>
    </xf>
    <xf numFmtId="3" fontId="38" fillId="0" borderId="52" xfId="0" applyNumberFormat="1" applyFont="1" applyFill="1" applyBorder="1" applyAlignment="1">
      <alignment horizontal="center"/>
    </xf>
    <xf numFmtId="3" fontId="38" fillId="0" borderId="1" xfId="0" applyNumberFormat="1" applyFont="1" applyFill="1" applyBorder="1" applyAlignment="1">
      <alignment horizontal="center" vertical="center"/>
    </xf>
    <xf numFmtId="3" fontId="38" fillId="0" borderId="2" xfId="0" applyNumberFormat="1" applyFont="1" applyFill="1" applyBorder="1" applyAlignment="1">
      <alignment horizontal="center" vertical="center"/>
    </xf>
    <xf numFmtId="3" fontId="38" fillId="0" borderId="5" xfId="0" applyNumberFormat="1" applyFont="1" applyFill="1" applyBorder="1" applyAlignment="1">
      <alignment horizontal="center" vertical="center"/>
    </xf>
    <xf numFmtId="3" fontId="38" fillId="0" borderId="38" xfId="0" applyNumberFormat="1" applyFont="1" applyFill="1" applyBorder="1" applyAlignment="1">
      <alignment horizontal="center" vertical="center"/>
    </xf>
    <xf numFmtId="3" fontId="38" fillId="0" borderId="31" xfId="0" applyNumberFormat="1" applyFont="1" applyFill="1" applyBorder="1" applyAlignment="1">
      <alignment horizontal="center" vertical="center"/>
    </xf>
    <xf numFmtId="3" fontId="38" fillId="0" borderId="40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35" fillId="0" borderId="55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2" fontId="69" fillId="0" borderId="55" xfId="0" applyNumberFormat="1" applyFont="1" applyFill="1" applyBorder="1" applyAlignment="1">
      <alignment horizontal="center" vertical="center"/>
    </xf>
    <xf numFmtId="2" fontId="69" fillId="0" borderId="52" xfId="0" applyNumberFormat="1" applyFont="1" applyFill="1" applyBorder="1" applyAlignment="1">
      <alignment horizontal="center" vertical="center"/>
    </xf>
    <xf numFmtId="3" fontId="38" fillId="0" borderId="55" xfId="0" applyNumberFormat="1" applyFont="1" applyFill="1" applyBorder="1" applyAlignment="1">
      <alignment horizontal="center" vertical="center"/>
    </xf>
    <xf numFmtId="3" fontId="38" fillId="0" borderId="52" xfId="0" applyNumberFormat="1" applyFont="1" applyFill="1" applyBorder="1" applyAlignment="1">
      <alignment horizontal="center" vertical="center"/>
    </xf>
    <xf numFmtId="0" fontId="100" fillId="0" borderId="5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3" fontId="95" fillId="0" borderId="55" xfId="0" applyNumberFormat="1" applyFont="1" applyFill="1" applyBorder="1" applyAlignment="1">
      <alignment horizontal="center" vertical="center" wrapText="1"/>
    </xf>
    <xf numFmtId="3" fontId="95" fillId="0" borderId="52" xfId="0" applyNumberFormat="1" applyFont="1" applyFill="1" applyBorder="1" applyAlignment="1">
      <alignment horizontal="center" vertical="center" wrapText="1"/>
    </xf>
    <xf numFmtId="3" fontId="55" fillId="0" borderId="55" xfId="0" applyNumberFormat="1" applyFont="1" applyFill="1" applyBorder="1" applyAlignment="1">
      <alignment horizontal="center" vertical="center"/>
    </xf>
    <xf numFmtId="3" fontId="55" fillId="0" borderId="52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2" fontId="50" fillId="0" borderId="0" xfId="0" applyNumberFormat="1" applyFont="1" applyFill="1" applyAlignment="1">
      <alignment horizontal="center"/>
    </xf>
    <xf numFmtId="2" fontId="54" fillId="0" borderId="9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right"/>
    </xf>
    <xf numFmtId="0" fontId="36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/>
    </xf>
    <xf numFmtId="0" fontId="135" fillId="0" borderId="67" xfId="0" applyFont="1" applyFill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49" fontId="40" fillId="0" borderId="67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2" fontId="35" fillId="0" borderId="58" xfId="0" applyNumberFormat="1" applyFont="1" applyFill="1" applyBorder="1" applyAlignment="1">
      <alignment horizontal="center" vertical="center" wrapText="1"/>
    </xf>
    <xf numFmtId="2" fontId="35" fillId="0" borderId="44" xfId="0" applyNumberFormat="1" applyFont="1" applyFill="1" applyBorder="1" applyAlignment="1">
      <alignment horizontal="center" vertical="center" wrapText="1"/>
    </xf>
    <xf numFmtId="2" fontId="35" fillId="0" borderId="68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40" fillId="0" borderId="16" xfId="0" applyNumberFormat="1" applyFont="1" applyFill="1" applyBorder="1" applyAlignment="1">
      <alignment horizontal="center" vertical="center" wrapText="1"/>
    </xf>
    <xf numFmtId="49" fontId="40" fillId="0" borderId="54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49" fontId="68" fillId="0" borderId="17" xfId="0" applyNumberFormat="1" applyFont="1" applyFill="1" applyBorder="1" applyAlignment="1">
      <alignment horizontal="left" vertical="center" wrapText="1"/>
    </xf>
    <xf numFmtId="49" fontId="68" fillId="0" borderId="18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top" wrapText="1"/>
    </xf>
    <xf numFmtId="0" fontId="58" fillId="2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88" fillId="0" borderId="11" xfId="0" applyFont="1" applyFill="1" applyBorder="1" applyAlignment="1">
      <alignment horizontal="center" vertical="center"/>
    </xf>
    <xf numFmtId="0" fontId="88" fillId="0" borderId="58" xfId="0" applyFont="1" applyFill="1" applyBorder="1" applyAlignment="1">
      <alignment horizontal="center" vertical="center"/>
    </xf>
    <xf numFmtId="0" fontId="88" fillId="0" borderId="44" xfId="0" applyFont="1" applyFill="1" applyBorder="1" applyAlignment="1">
      <alignment horizontal="center" vertical="center"/>
    </xf>
    <xf numFmtId="0" fontId="88" fillId="0" borderId="68" xfId="0" applyFont="1" applyFill="1" applyBorder="1" applyAlignment="1">
      <alignment horizontal="center" vertical="center"/>
    </xf>
    <xf numFmtId="0" fontId="76" fillId="0" borderId="38" xfId="0" applyFont="1" applyFill="1" applyBorder="1" applyAlignment="1">
      <alignment horizontal="center" vertical="center"/>
    </xf>
    <xf numFmtId="0" fontId="76" fillId="0" borderId="40" xfId="0" applyFont="1" applyFill="1" applyBorder="1" applyAlignment="1">
      <alignment horizontal="center" vertical="center"/>
    </xf>
    <xf numFmtId="49" fontId="55" fillId="0" borderId="1" xfId="0" applyNumberFormat="1" applyFont="1" applyFill="1" applyBorder="1" applyAlignment="1">
      <alignment horizontal="center" vertical="center" wrapText="1"/>
    </xf>
    <xf numFmtId="49" fontId="55" fillId="0" borderId="2" xfId="0" applyNumberFormat="1" applyFont="1" applyFill="1" applyBorder="1" applyAlignment="1">
      <alignment horizontal="center" vertical="center" wrapText="1"/>
    </xf>
    <xf numFmtId="2" fontId="95" fillId="0" borderId="55" xfId="0" applyNumberFormat="1" applyFont="1" applyFill="1" applyBorder="1" applyAlignment="1">
      <alignment horizontal="center" vertical="center" wrapText="1"/>
    </xf>
    <xf numFmtId="2" fontId="95" fillId="0" borderId="52" xfId="0" applyNumberFormat="1" applyFont="1" applyFill="1" applyBorder="1" applyAlignment="1">
      <alignment horizontal="center" vertical="center" wrapText="1"/>
    </xf>
    <xf numFmtId="0" fontId="116" fillId="2" borderId="0" xfId="0" applyFont="1" applyFill="1" applyAlignment="1">
      <alignment horizont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44" xfId="0" applyFont="1" applyFill="1" applyBorder="1" applyAlignment="1">
      <alignment horizontal="left" vertical="center" wrapText="1"/>
    </xf>
    <xf numFmtId="0" fontId="57" fillId="0" borderId="68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37" fillId="0" borderId="57" xfId="0" applyFont="1" applyFill="1" applyBorder="1" applyAlignment="1">
      <alignment horizontal="left" vertical="center" wrapText="1"/>
    </xf>
    <xf numFmtId="0" fontId="37" fillId="0" borderId="41" xfId="0" applyFont="1" applyFill="1" applyBorder="1" applyAlignment="1">
      <alignment horizontal="left" vertical="center" wrapText="1"/>
    </xf>
    <xf numFmtId="0" fontId="57" fillId="0" borderId="5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/>
    </xf>
    <xf numFmtId="0" fontId="58" fillId="0" borderId="12" xfId="0" applyNumberFormat="1" applyFont="1" applyFill="1" applyBorder="1" applyAlignment="1">
      <alignment horizontal="center" vertical="center"/>
    </xf>
    <xf numFmtId="0" fontId="58" fillId="0" borderId="67" xfId="0" applyNumberFormat="1" applyFont="1" applyFill="1" applyBorder="1" applyAlignment="1">
      <alignment horizontal="center" vertical="center"/>
    </xf>
    <xf numFmtId="49" fontId="55" fillId="0" borderId="5" xfId="0" applyNumberFormat="1" applyFont="1" applyFill="1" applyBorder="1" applyAlignment="1">
      <alignment horizontal="center" vertical="center" wrapText="1"/>
    </xf>
    <xf numFmtId="49" fontId="55" fillId="0" borderId="31" xfId="0" applyNumberFormat="1" applyFont="1" applyFill="1" applyBorder="1" applyAlignment="1">
      <alignment horizontal="center" vertical="center" wrapText="1"/>
    </xf>
    <xf numFmtId="2" fontId="95" fillId="0" borderId="71" xfId="0" applyNumberFormat="1" applyFont="1" applyFill="1" applyBorder="1" applyAlignment="1">
      <alignment horizontal="center" vertical="center" wrapText="1"/>
    </xf>
    <xf numFmtId="2" fontId="95" fillId="0" borderId="72" xfId="0" applyNumberFormat="1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58" fillId="0" borderId="20" xfId="0" applyFont="1" applyFill="1" applyBorder="1" applyAlignment="1">
      <alignment horizontal="left" vertical="center" wrapText="1"/>
    </xf>
    <xf numFmtId="0" fontId="134" fillId="0" borderId="15" xfId="0" applyFont="1" applyFill="1" applyBorder="1" applyAlignment="1">
      <alignment horizontal="left" vertical="center" wrapText="1" indent="3"/>
    </xf>
    <xf numFmtId="0" fontId="58" fillId="0" borderId="10" xfId="0" applyFont="1" applyFill="1" applyBorder="1" applyAlignment="1">
      <alignment horizontal="left" vertical="center" wrapText="1"/>
    </xf>
    <xf numFmtId="0" fontId="58" fillId="0" borderId="44" xfId="0" applyFont="1" applyFill="1" applyBorder="1" applyAlignment="1">
      <alignment horizontal="left" vertical="center" wrapText="1"/>
    </xf>
    <xf numFmtId="0" fontId="58" fillId="0" borderId="68" xfId="0" applyFont="1" applyFill="1" applyBorder="1" applyAlignment="1">
      <alignment horizontal="left" vertical="center" wrapText="1"/>
    </xf>
    <xf numFmtId="0" fontId="57" fillId="2" borderId="42" xfId="0" applyFont="1" applyFill="1" applyBorder="1" applyAlignment="1">
      <alignment horizontal="left" vertical="center" wrapText="1"/>
    </xf>
    <xf numFmtId="0" fontId="57" fillId="2" borderId="34" xfId="0" applyFont="1" applyFill="1" applyBorder="1" applyAlignment="1">
      <alignment horizontal="left" vertical="center" wrapText="1"/>
    </xf>
    <xf numFmtId="0" fontId="57" fillId="2" borderId="17" xfId="0" applyFont="1" applyFill="1" applyBorder="1" applyAlignment="1">
      <alignment horizontal="left" vertical="center" wrapText="1"/>
    </xf>
    <xf numFmtId="0" fontId="57" fillId="2" borderId="18" xfId="0" applyFont="1" applyFill="1" applyBorder="1" applyAlignment="1">
      <alignment horizontal="left" vertical="center" wrapText="1"/>
    </xf>
    <xf numFmtId="0" fontId="120" fillId="2" borderId="44" xfId="0" applyFont="1" applyFill="1" applyBorder="1" applyAlignment="1">
      <alignment horizontal="left" vertical="center" wrapText="1"/>
    </xf>
    <xf numFmtId="0" fontId="120" fillId="2" borderId="68" xfId="0" applyFont="1" applyFill="1" applyBorder="1" applyAlignment="1">
      <alignment horizontal="left" vertical="center" wrapText="1"/>
    </xf>
    <xf numFmtId="0" fontId="58" fillId="2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58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58" fillId="0" borderId="69" xfId="0" applyFont="1" applyFill="1" applyBorder="1" applyAlignment="1">
      <alignment horizontal="left" vertical="center" wrapText="1"/>
    </xf>
    <xf numFmtId="0" fontId="58" fillId="0" borderId="74" xfId="0" applyFont="1" applyFill="1" applyBorder="1" applyAlignment="1">
      <alignment horizontal="left" vertical="center" wrapText="1"/>
    </xf>
    <xf numFmtId="0" fontId="58" fillId="0" borderId="29" xfId="0" applyFont="1" applyFill="1" applyBorder="1" applyAlignment="1">
      <alignment horizontal="left" vertical="center" wrapText="1"/>
    </xf>
    <xf numFmtId="0" fontId="58" fillId="0" borderId="43" xfId="0" applyFont="1" applyFill="1" applyBorder="1" applyAlignment="1">
      <alignment horizontal="left" vertical="center" wrapText="1"/>
    </xf>
    <xf numFmtId="0" fontId="58" fillId="2" borderId="29" xfId="0" applyFont="1" applyFill="1" applyBorder="1" applyAlignment="1">
      <alignment horizontal="left" vertical="center" wrapText="1"/>
    </xf>
    <xf numFmtId="0" fontId="58" fillId="2" borderId="43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37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50" fillId="0" borderId="0" xfId="0" applyFont="1" applyFill="1" applyBorder="1" applyAlignment="1">
      <alignment horizontal="center" vertical="top"/>
    </xf>
    <xf numFmtId="0" fontId="43" fillId="0" borderId="1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right" vertical="top"/>
    </xf>
    <xf numFmtId="0" fontId="38" fillId="0" borderId="0" xfId="0" applyFont="1" applyFill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9" fontId="40" fillId="0" borderId="1" xfId="0" applyNumberFormat="1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center" vertical="center" wrapText="1"/>
    </xf>
    <xf numFmtId="2" fontId="40" fillId="0" borderId="1" xfId="0" applyNumberFormat="1" applyFont="1" applyFill="1" applyBorder="1" applyAlignment="1">
      <alignment horizontal="center" vertical="center" wrapText="1"/>
    </xf>
    <xf numFmtId="2" fontId="40" fillId="0" borderId="3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9" fontId="76" fillId="2" borderId="55" xfId="0" applyNumberFormat="1" applyFont="1" applyFill="1" applyBorder="1" applyAlignment="1">
      <alignment horizontal="center" vertical="center" wrapText="1"/>
    </xf>
    <xf numFmtId="49" fontId="76" fillId="2" borderId="50" xfId="0" applyNumberFormat="1" applyFont="1" applyFill="1" applyBorder="1" applyAlignment="1">
      <alignment horizontal="center" vertical="center" wrapText="1"/>
    </xf>
    <xf numFmtId="49" fontId="76" fillId="2" borderId="52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left" vertical="center" wrapText="1"/>
    </xf>
    <xf numFmtId="49" fontId="76" fillId="0" borderId="55" xfId="0" applyNumberFormat="1" applyFont="1" applyFill="1" applyBorder="1" applyAlignment="1">
      <alignment horizontal="center" vertical="center" wrapText="1"/>
    </xf>
    <xf numFmtId="49" fontId="76" fillId="0" borderId="50" xfId="0" applyNumberFormat="1" applyFont="1" applyFill="1" applyBorder="1" applyAlignment="1">
      <alignment horizontal="center" vertical="center" wrapText="1"/>
    </xf>
    <xf numFmtId="49" fontId="76" fillId="0" borderId="52" xfId="0" applyNumberFormat="1" applyFont="1" applyFill="1" applyBorder="1" applyAlignment="1">
      <alignment horizontal="center" vertical="center" wrapText="1"/>
    </xf>
    <xf numFmtId="0" fontId="118" fillId="0" borderId="0" xfId="0" applyFont="1" applyFill="1" applyBorder="1" applyAlignment="1">
      <alignment horizontal="center" vertical="justify"/>
    </xf>
    <xf numFmtId="0" fontId="90" fillId="0" borderId="34" xfId="0" applyFont="1" applyFill="1" applyBorder="1" applyAlignment="1">
      <alignment horizontal="center" vertical="center" wrapText="1"/>
    </xf>
    <xf numFmtId="0" fontId="90" fillId="0" borderId="68" xfId="0" applyFont="1" applyFill="1" applyBorder="1" applyAlignment="1">
      <alignment horizontal="center" vertical="center" wrapText="1"/>
    </xf>
    <xf numFmtId="0" fontId="89" fillId="0" borderId="27" xfId="0" applyFont="1" applyFill="1" applyBorder="1" applyAlignment="1">
      <alignment horizontal="center" vertical="center" wrapText="1"/>
    </xf>
    <xf numFmtId="0" fontId="89" fillId="0" borderId="64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90" fillId="0" borderId="44" xfId="0" applyFont="1" applyFill="1" applyBorder="1" applyAlignment="1">
      <alignment horizontal="center" vertical="center" wrapText="1"/>
    </xf>
    <xf numFmtId="0" fontId="90" fillId="0" borderId="60" xfId="0" applyFont="1" applyFill="1" applyBorder="1" applyAlignment="1">
      <alignment horizontal="center" vertical="center" wrapText="1"/>
    </xf>
    <xf numFmtId="0" fontId="90" fillId="0" borderId="65" xfId="0" applyFont="1" applyFill="1" applyBorder="1" applyAlignment="1">
      <alignment horizontal="center" vertical="center" wrapText="1"/>
    </xf>
    <xf numFmtId="0" fontId="90" fillId="0" borderId="58" xfId="0" applyFont="1" applyFill="1" applyBorder="1" applyAlignment="1">
      <alignment horizontal="center" vertical="center" wrapText="1"/>
    </xf>
    <xf numFmtId="0" fontId="75" fillId="0" borderId="57" xfId="0" applyFont="1" applyFill="1" applyBorder="1" applyAlignment="1">
      <alignment horizontal="center" vertical="top" wrapText="1"/>
    </xf>
    <xf numFmtId="0" fontId="75" fillId="0" borderId="29" xfId="0" applyFont="1" applyFill="1" applyBorder="1" applyAlignment="1">
      <alignment horizontal="center" vertical="top" wrapText="1"/>
    </xf>
    <xf numFmtId="0" fontId="75" fillId="0" borderId="66" xfId="0" applyFont="1" applyFill="1" applyBorder="1" applyAlignment="1">
      <alignment horizontal="center" vertical="top" wrapText="1"/>
    </xf>
    <xf numFmtId="0" fontId="89" fillId="0" borderId="73" xfId="0" applyFont="1" applyFill="1" applyBorder="1" applyAlignment="1">
      <alignment horizontal="center" vertical="center" wrapText="1"/>
    </xf>
    <xf numFmtId="0" fontId="90" fillId="0" borderId="42" xfId="0" applyFont="1" applyFill="1" applyBorder="1" applyAlignment="1">
      <alignment horizontal="center" vertical="center" wrapText="1"/>
    </xf>
    <xf numFmtId="0" fontId="90" fillId="0" borderId="70" xfId="0" applyFont="1" applyFill="1" applyBorder="1" applyAlignment="1">
      <alignment horizontal="center" vertical="center" wrapText="1"/>
    </xf>
    <xf numFmtId="0" fontId="90" fillId="0" borderId="35" xfId="0" applyFont="1" applyFill="1" applyBorder="1" applyAlignment="1">
      <alignment horizontal="center" vertical="center" wrapText="1"/>
    </xf>
    <xf numFmtId="0" fontId="90" fillId="0" borderId="6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center" vertical="center" wrapText="1"/>
    </xf>
    <xf numFmtId="2" fontId="40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166" fontId="37" fillId="0" borderId="55" xfId="0" applyNumberFormat="1" applyFont="1" applyFill="1" applyBorder="1" applyAlignment="1">
      <alignment horizontal="center" vertical="center"/>
    </xf>
    <xf numFmtId="166" fontId="37" fillId="0" borderId="52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wrapText="1"/>
    </xf>
    <xf numFmtId="166" fontId="51" fillId="0" borderId="0" xfId="0" applyNumberFormat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166" fontId="36" fillId="0" borderId="1" xfId="18" applyNumberFormat="1" applyFont="1" applyFill="1" applyBorder="1" applyAlignment="1">
      <alignment horizontal="center" vertical="center"/>
    </xf>
    <xf numFmtId="166" fontId="36" fillId="0" borderId="2" xfId="18" applyNumberFormat="1" applyFont="1" applyFill="1" applyBorder="1" applyAlignment="1">
      <alignment horizontal="center" vertical="center"/>
    </xf>
    <xf numFmtId="166" fontId="51" fillId="0" borderId="55" xfId="0" applyNumberFormat="1" applyFont="1" applyFill="1" applyBorder="1" applyAlignment="1">
      <alignment horizontal="center"/>
    </xf>
    <xf numFmtId="166" fontId="51" fillId="0" borderId="50" xfId="0" applyNumberFormat="1" applyFont="1" applyFill="1" applyBorder="1" applyAlignment="1">
      <alignment horizontal="center"/>
    </xf>
    <xf numFmtId="166" fontId="51" fillId="0" borderId="52" xfId="0" applyNumberFormat="1" applyFont="1" applyFill="1" applyBorder="1" applyAlignment="1">
      <alignment horizontal="center"/>
    </xf>
    <xf numFmtId="0" fontId="182" fillId="0" borderId="55" xfId="0" applyFont="1" applyFill="1" applyBorder="1" applyAlignment="1">
      <alignment horizontal="center" vertical="center" wrapText="1"/>
    </xf>
    <xf numFmtId="0" fontId="182" fillId="0" borderId="50" xfId="0" applyFont="1" applyFill="1" applyBorder="1" applyAlignment="1">
      <alignment horizontal="center" vertical="center" wrapText="1"/>
    </xf>
    <xf numFmtId="0" fontId="182" fillId="0" borderId="5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wrapText="1"/>
    </xf>
    <xf numFmtId="0" fontId="42" fillId="0" borderId="57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66" xfId="0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0" fontId="79" fillId="0" borderId="67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42" fillId="0" borderId="58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center" vertical="center" wrapText="1"/>
    </xf>
    <xf numFmtId="0" fontId="43" fillId="0" borderId="64" xfId="0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168" fontId="51" fillId="0" borderId="0" xfId="0" applyNumberFormat="1" applyFont="1" applyFill="1" applyAlignment="1">
      <alignment horizontal="center" vertical="center"/>
    </xf>
    <xf numFmtId="0" fontId="57" fillId="0" borderId="5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/>
    </xf>
    <xf numFmtId="4" fontId="58" fillId="0" borderId="57" xfId="0" applyNumberFormat="1" applyFont="1" applyFill="1" applyBorder="1" applyAlignment="1">
      <alignment horizontal="center" vertical="center"/>
    </xf>
    <xf numFmtId="4" fontId="58" fillId="0" borderId="41" xfId="0" applyNumberFormat="1" applyFont="1" applyFill="1" applyBorder="1" applyAlignment="1">
      <alignment horizontal="center" vertical="center"/>
    </xf>
    <xf numFmtId="4" fontId="58" fillId="0" borderId="29" xfId="0" applyNumberFormat="1" applyFont="1" applyFill="1" applyBorder="1" applyAlignment="1">
      <alignment horizontal="center" vertical="center"/>
    </xf>
    <xf numFmtId="4" fontId="58" fillId="0" borderId="43" xfId="0" applyNumberFormat="1" applyFont="1" applyFill="1" applyBorder="1" applyAlignment="1">
      <alignment horizontal="center" vertical="center"/>
    </xf>
    <xf numFmtId="4" fontId="58" fillId="0" borderId="66" xfId="0" applyNumberFormat="1" applyFont="1" applyFill="1" applyBorder="1" applyAlignment="1">
      <alignment horizontal="center" vertical="center"/>
    </xf>
    <xf numFmtId="4" fontId="58" fillId="0" borderId="45" xfId="0" applyNumberFormat="1" applyFont="1" applyFill="1" applyBorder="1" applyAlignment="1">
      <alignment horizontal="center" vertical="center"/>
    </xf>
    <xf numFmtId="166" fontId="58" fillId="0" borderId="57" xfId="0" applyNumberFormat="1" applyFont="1" applyFill="1" applyBorder="1" applyAlignment="1">
      <alignment horizontal="center" vertical="center"/>
    </xf>
    <xf numFmtId="166" fontId="58" fillId="0" borderId="41" xfId="0" applyNumberFormat="1" applyFont="1" applyFill="1" applyBorder="1" applyAlignment="1">
      <alignment horizontal="center" vertical="center"/>
    </xf>
    <xf numFmtId="166" fontId="58" fillId="0" borderId="33" xfId="0" applyNumberFormat="1" applyFont="1" applyFill="1" applyBorder="1" applyAlignment="1">
      <alignment horizontal="center" vertical="center"/>
    </xf>
    <xf numFmtId="166" fontId="58" fillId="0" borderId="48" xfId="0" applyNumberFormat="1" applyFont="1" applyFill="1" applyBorder="1" applyAlignment="1">
      <alignment horizontal="center" vertical="center"/>
    </xf>
    <xf numFmtId="166" fontId="58" fillId="0" borderId="31" xfId="0" applyNumberFormat="1" applyFont="1" applyFill="1" applyBorder="1" applyAlignment="1">
      <alignment horizontal="center" vertical="center"/>
    </xf>
    <xf numFmtId="166" fontId="58" fillId="0" borderId="4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166" fontId="38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/>
    <xf numFmtId="166" fontId="38" fillId="0" borderId="2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left" vertical="center" wrapText="1"/>
    </xf>
    <xf numFmtId="166" fontId="38" fillId="0" borderId="3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top" wrapText="1"/>
    </xf>
    <xf numFmtId="0" fontId="88" fillId="5" borderId="55" xfId="20" applyFont="1" applyFill="1" applyBorder="1" applyAlignment="1">
      <alignment horizontal="center" vertical="center"/>
    </xf>
    <xf numFmtId="0" fontId="88" fillId="5" borderId="50" xfId="20" applyFont="1" applyFill="1" applyBorder="1" applyAlignment="1">
      <alignment horizontal="center" vertical="center"/>
    </xf>
    <xf numFmtId="0" fontId="88" fillId="5" borderId="52" xfId="20" applyFont="1" applyFill="1" applyBorder="1" applyAlignment="1">
      <alignment horizontal="center" vertical="center"/>
    </xf>
    <xf numFmtId="0" fontId="118" fillId="0" borderId="0" xfId="20" applyFont="1" applyFill="1" applyBorder="1" applyAlignment="1">
      <alignment horizontal="center"/>
    </xf>
    <xf numFmtId="0" fontId="87" fillId="0" borderId="0" xfId="20" applyFont="1" applyFill="1" applyBorder="1" applyAlignment="1">
      <alignment horizontal="center"/>
    </xf>
    <xf numFmtId="0" fontId="88" fillId="0" borderId="1" xfId="20" applyFont="1" applyFill="1" applyBorder="1" applyAlignment="1">
      <alignment horizontal="center" vertical="center"/>
    </xf>
    <xf numFmtId="0" fontId="88" fillId="0" borderId="31" xfId="20" applyFont="1" applyFill="1" applyBorder="1" applyAlignment="1">
      <alignment horizontal="center" vertical="center"/>
    </xf>
    <xf numFmtId="0" fontId="70" fillId="0" borderId="55" xfId="20" applyFont="1" applyFill="1" applyBorder="1" applyAlignment="1">
      <alignment horizontal="center" vertical="center"/>
    </xf>
    <xf numFmtId="0" fontId="70" fillId="0" borderId="50" xfId="20" applyFont="1" applyFill="1" applyBorder="1" applyAlignment="1">
      <alignment horizontal="center" vertical="center"/>
    </xf>
    <xf numFmtId="0" fontId="75" fillId="0" borderId="0" xfId="20" applyFont="1" applyFill="1" applyAlignment="1">
      <alignment horizontal="left" vertical="center" wrapText="1"/>
    </xf>
    <xf numFmtId="0" fontId="75" fillId="0" borderId="0" xfId="20" applyFont="1" applyFill="1" applyBorder="1" applyAlignment="1">
      <alignment horizontal="left" vertical="center" wrapText="1"/>
    </xf>
    <xf numFmtId="0" fontId="61" fillId="0" borderId="0" xfId="20" applyFont="1" applyFill="1" applyBorder="1" applyAlignment="1">
      <alignment horizontal="left" vertical="center" wrapText="1"/>
    </xf>
    <xf numFmtId="0" fontId="121" fillId="0" borderId="0" xfId="0" applyFont="1" applyFill="1" applyBorder="1" applyAlignment="1">
      <alignment horizontal="left" vertical="top" wrapText="1"/>
    </xf>
    <xf numFmtId="166" fontId="38" fillId="0" borderId="11" xfId="0" applyNumberFormat="1" applyFont="1" applyFill="1" applyBorder="1" applyAlignment="1">
      <alignment horizontal="center" vertical="center"/>
    </xf>
    <xf numFmtId="166" fontId="38" fillId="0" borderId="58" xfId="0" applyNumberFormat="1" applyFont="1" applyFill="1" applyBorder="1" applyAlignment="1">
      <alignment horizontal="center" vertical="center"/>
    </xf>
    <xf numFmtId="166" fontId="38" fillId="0" borderId="29" xfId="0" applyNumberFormat="1" applyFont="1" applyFill="1" applyBorder="1" applyAlignment="1">
      <alignment horizontal="center" vertical="center"/>
    </xf>
    <xf numFmtId="166" fontId="38" fillId="0" borderId="43" xfId="0" applyNumberFormat="1" applyFont="1" applyFill="1" applyBorder="1" applyAlignment="1">
      <alignment horizontal="center" vertical="center"/>
    </xf>
    <xf numFmtId="166" fontId="38" fillId="0" borderId="17" xfId="0" applyNumberFormat="1" applyFont="1" applyFill="1" applyBorder="1" applyAlignment="1">
      <alignment horizontal="center" vertical="center"/>
    </xf>
    <xf numFmtId="166" fontId="38" fillId="0" borderId="18" xfId="0" applyNumberFormat="1" applyFont="1" applyFill="1" applyBorder="1" applyAlignment="1">
      <alignment horizontal="center" vertical="center"/>
    </xf>
    <xf numFmtId="166" fontId="38" fillId="0" borderId="44" xfId="0" applyNumberFormat="1" applyFont="1" applyFill="1" applyBorder="1" applyAlignment="1">
      <alignment horizontal="center" vertical="center"/>
    </xf>
    <xf numFmtId="166" fontId="38" fillId="0" borderId="68" xfId="0" applyNumberFormat="1" applyFont="1" applyFill="1" applyBorder="1" applyAlignment="1">
      <alignment horizontal="center" vertical="center"/>
    </xf>
    <xf numFmtId="166" fontId="38" fillId="0" borderId="66" xfId="0" applyNumberFormat="1" applyFont="1" applyFill="1" applyBorder="1" applyAlignment="1">
      <alignment horizontal="center" vertical="center"/>
    </xf>
    <xf numFmtId="166" fontId="38" fillId="0" borderId="45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right"/>
    </xf>
    <xf numFmtId="0" fontId="118" fillId="6" borderId="55" xfId="0" applyFont="1" applyFill="1" applyBorder="1" applyAlignment="1">
      <alignment horizontal="center" vertical="center" wrapText="1"/>
    </xf>
    <xf numFmtId="0" fontId="118" fillId="6" borderId="52" xfId="0" applyFont="1" applyFill="1" applyBorder="1" applyAlignment="1">
      <alignment horizontal="center" vertical="center" wrapText="1"/>
    </xf>
    <xf numFmtId="0" fontId="129" fillId="0" borderId="0" xfId="0" applyFont="1" applyFill="1" applyAlignment="1">
      <alignment horizontal="center" vertical="center"/>
    </xf>
    <xf numFmtId="0" fontId="118" fillId="6" borderId="1" xfId="0" applyFont="1" applyFill="1" applyBorder="1" applyAlignment="1">
      <alignment horizontal="center" vertical="center" wrapText="1"/>
    </xf>
    <xf numFmtId="0" fontId="118" fillId="6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36" fillId="0" borderId="55" xfId="0" applyNumberFormat="1" applyFont="1" applyFill="1" applyBorder="1" applyAlignment="1">
      <alignment horizontal="center" vertical="center"/>
    </xf>
    <xf numFmtId="2" fontId="36" fillId="0" borderId="50" xfId="0" applyNumberFormat="1" applyFont="1" applyFill="1" applyBorder="1" applyAlignment="1">
      <alignment horizontal="center" vertical="center"/>
    </xf>
    <xf numFmtId="2" fontId="36" fillId="0" borderId="52" xfId="0" applyNumberFormat="1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left" vertical="center" wrapText="1"/>
    </xf>
    <xf numFmtId="0" fontId="38" fillId="4" borderId="2" xfId="0" applyFont="1" applyFill="1" applyBorder="1" applyAlignment="1">
      <alignment horizontal="left" vertical="center" wrapText="1"/>
    </xf>
    <xf numFmtId="167" fontId="61" fillId="0" borderId="38" xfId="0" applyNumberFormat="1" applyFont="1" applyFill="1" applyBorder="1" applyAlignment="1">
      <alignment horizontal="center" vertical="center"/>
    </xf>
    <xf numFmtId="167" fontId="61" fillId="0" borderId="39" xfId="0" applyNumberFormat="1" applyFont="1" applyFill="1" applyBorder="1" applyAlignment="1">
      <alignment horizontal="center" vertical="center"/>
    </xf>
    <xf numFmtId="167" fontId="61" fillId="0" borderId="40" xfId="0" applyNumberFormat="1" applyFont="1" applyFill="1" applyBorder="1" applyAlignment="1">
      <alignment horizontal="center" vertical="center"/>
    </xf>
    <xf numFmtId="170" fontId="61" fillId="0" borderId="60" xfId="1" applyNumberFormat="1" applyFont="1" applyFill="1" applyBorder="1" applyAlignment="1">
      <alignment horizontal="center" vertical="center"/>
    </xf>
    <xf numFmtId="170" fontId="61" fillId="0" borderId="59" xfId="1" applyNumberFormat="1" applyFont="1" applyFill="1" applyBorder="1" applyAlignment="1">
      <alignment horizontal="center" vertical="center"/>
    </xf>
    <xf numFmtId="170" fontId="61" fillId="0" borderId="65" xfId="1" applyNumberFormat="1" applyFont="1" applyFill="1" applyBorder="1" applyAlignment="1">
      <alignment horizontal="center" vertical="center"/>
    </xf>
    <xf numFmtId="170" fontId="61" fillId="0" borderId="76" xfId="1" applyNumberFormat="1" applyFont="1" applyFill="1" applyBorder="1" applyAlignment="1">
      <alignment horizontal="center" vertical="center"/>
    </xf>
    <xf numFmtId="170" fontId="61" fillId="0" borderId="7" xfId="1" applyNumberFormat="1" applyFont="1" applyFill="1" applyBorder="1" applyAlignment="1">
      <alignment horizontal="center" vertical="center"/>
    </xf>
    <xf numFmtId="170" fontId="61" fillId="0" borderId="77" xfId="1" applyNumberFormat="1" applyFont="1" applyFill="1" applyBorder="1" applyAlignment="1">
      <alignment horizontal="center" vertical="center"/>
    </xf>
    <xf numFmtId="167" fontId="61" fillId="0" borderId="76" xfId="0" applyNumberFormat="1" applyFont="1" applyFill="1" applyBorder="1" applyAlignment="1">
      <alignment horizontal="center" vertical="center"/>
    </xf>
    <xf numFmtId="167" fontId="61" fillId="0" borderId="7" xfId="0" applyNumberFormat="1" applyFont="1" applyFill="1" applyBorder="1" applyAlignment="1">
      <alignment horizontal="center" vertical="center"/>
    </xf>
    <xf numFmtId="167" fontId="61" fillId="0" borderId="77" xfId="0" applyNumberFormat="1" applyFont="1" applyFill="1" applyBorder="1" applyAlignment="1">
      <alignment horizontal="center" vertical="center"/>
    </xf>
    <xf numFmtId="1" fontId="70" fillId="0" borderId="60" xfId="0" applyNumberFormat="1" applyFont="1" applyFill="1" applyBorder="1" applyAlignment="1">
      <alignment horizontal="center" vertical="center"/>
    </xf>
    <xf numFmtId="1" fontId="70" fillId="0" borderId="59" xfId="0" applyNumberFormat="1" applyFont="1" applyFill="1" applyBorder="1" applyAlignment="1">
      <alignment horizontal="center" vertical="center"/>
    </xf>
    <xf numFmtId="1" fontId="70" fillId="0" borderId="65" xfId="0" applyNumberFormat="1" applyFont="1" applyFill="1" applyBorder="1" applyAlignment="1">
      <alignment horizontal="center" vertical="center"/>
    </xf>
    <xf numFmtId="170" fontId="61" fillId="0" borderId="12" xfId="1" applyNumberFormat="1" applyFont="1" applyFill="1" applyBorder="1" applyAlignment="1">
      <alignment horizontal="center" vertical="center"/>
    </xf>
    <xf numFmtId="170" fontId="61" fillId="0" borderId="14" xfId="1" applyNumberFormat="1" applyFont="1" applyFill="1" applyBorder="1" applyAlignment="1">
      <alignment horizontal="center" vertical="center"/>
    </xf>
    <xf numFmtId="170" fontId="61" fillId="0" borderId="67" xfId="1" applyNumberFormat="1" applyFont="1" applyFill="1" applyBorder="1" applyAlignment="1">
      <alignment horizontal="center" vertical="center"/>
    </xf>
    <xf numFmtId="168" fontId="70" fillId="0" borderId="36" xfId="0" applyNumberFormat="1" applyFont="1" applyFill="1" applyBorder="1" applyAlignment="1">
      <alignment vertical="center" wrapText="1"/>
    </xf>
    <xf numFmtId="168" fontId="70" fillId="0" borderId="15" xfId="0" applyNumberFormat="1" applyFont="1" applyFill="1" applyBorder="1" applyAlignment="1">
      <alignment vertical="center" wrapText="1"/>
    </xf>
    <xf numFmtId="168" fontId="70" fillId="0" borderId="4" xfId="0" applyNumberFormat="1" applyFont="1" applyFill="1" applyBorder="1" applyAlignment="1">
      <alignment vertical="center" wrapText="1"/>
    </xf>
    <xf numFmtId="168" fontId="70" fillId="0" borderId="0" xfId="0" applyNumberFormat="1" applyFont="1" applyFill="1" applyBorder="1" applyAlignment="1">
      <alignment vertical="center" wrapText="1"/>
    </xf>
    <xf numFmtId="168" fontId="70" fillId="0" borderId="31" xfId="0" applyNumberFormat="1" applyFont="1" applyFill="1" applyBorder="1" applyAlignment="1">
      <alignment vertical="center" wrapText="1"/>
    </xf>
    <xf numFmtId="168" fontId="70" fillId="0" borderId="9" xfId="0" applyNumberFormat="1" applyFont="1" applyFill="1" applyBorder="1" applyAlignment="1">
      <alignment vertical="center" wrapText="1"/>
    </xf>
    <xf numFmtId="167" fontId="61" fillId="0" borderId="62" xfId="0" applyNumberFormat="1" applyFont="1" applyFill="1" applyBorder="1" applyAlignment="1">
      <alignment horizontal="center" vertical="center"/>
    </xf>
    <xf numFmtId="170" fontId="61" fillId="0" borderId="26" xfId="1" applyNumberFormat="1" applyFont="1" applyFill="1" applyBorder="1" applyAlignment="1">
      <alignment horizontal="center" vertical="center"/>
    </xf>
    <xf numFmtId="170" fontId="61" fillId="0" borderId="8" xfId="1" applyNumberFormat="1" applyFont="1" applyFill="1" applyBorder="1" applyAlignment="1">
      <alignment horizontal="center" vertical="center"/>
    </xf>
    <xf numFmtId="170" fontId="61" fillId="0" borderId="56" xfId="1" applyNumberFormat="1" applyFont="1" applyFill="1" applyBorder="1" applyAlignment="1">
      <alignment horizontal="center" vertical="center"/>
    </xf>
    <xf numFmtId="170" fontId="61" fillId="0" borderId="62" xfId="1" applyNumberFormat="1" applyFont="1" applyFill="1" applyBorder="1" applyAlignment="1">
      <alignment horizontal="center" vertical="center"/>
    </xf>
    <xf numFmtId="170" fontId="61" fillId="0" borderId="38" xfId="1" applyNumberFormat="1" applyFont="1" applyFill="1" applyBorder="1" applyAlignment="1">
      <alignment horizontal="center" vertical="center"/>
    </xf>
    <xf numFmtId="170" fontId="61" fillId="0" borderId="39" xfId="1" applyNumberFormat="1" applyFont="1" applyFill="1" applyBorder="1" applyAlignment="1">
      <alignment horizontal="center" vertical="center"/>
    </xf>
    <xf numFmtId="170" fontId="61" fillId="0" borderId="40" xfId="1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60" xfId="0" applyFont="1" applyFill="1" applyBorder="1" applyAlignment="1">
      <alignment horizontal="center" vertical="center"/>
    </xf>
    <xf numFmtId="0" fontId="70" fillId="0" borderId="53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59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86" fillId="0" borderId="1" xfId="0" applyFont="1" applyFill="1" applyBorder="1" applyAlignment="1">
      <alignment horizontal="center" vertical="center" wrapText="1"/>
    </xf>
    <xf numFmtId="0" fontId="86" fillId="0" borderId="3" xfId="0" applyFont="1" applyFill="1" applyBorder="1" applyAlignment="1">
      <alignment horizontal="center" vertical="center" wrapText="1"/>
    </xf>
    <xf numFmtId="0" fontId="86" fillId="0" borderId="2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horizontal="center" vertical="center"/>
    </xf>
    <xf numFmtId="0" fontId="61" fillId="0" borderId="62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70" fillId="0" borderId="40" xfId="0" applyFont="1" applyFill="1" applyBorder="1" applyAlignment="1">
      <alignment horizontal="center" vertical="center" wrapText="1"/>
    </xf>
    <xf numFmtId="167" fontId="61" fillId="0" borderId="1" xfId="0" applyNumberFormat="1" applyFont="1" applyFill="1" applyBorder="1" applyAlignment="1">
      <alignment horizontal="center" vertical="center"/>
    </xf>
    <xf numFmtId="167" fontId="61" fillId="0" borderId="3" xfId="0" applyNumberFormat="1" applyFont="1" applyFill="1" applyBorder="1" applyAlignment="1">
      <alignment horizontal="center" vertical="center"/>
    </xf>
    <xf numFmtId="167" fontId="61" fillId="0" borderId="2" xfId="0" applyNumberFormat="1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49" fontId="70" fillId="0" borderId="5" xfId="0" applyNumberFormat="1" applyFont="1" applyFill="1" applyBorder="1" applyAlignment="1">
      <alignment vertical="center" wrapText="1"/>
    </xf>
    <xf numFmtId="0" fontId="133" fillId="0" borderId="38" xfId="0" applyFont="1" applyFill="1" applyBorder="1" applyAlignment="1">
      <alignment vertical="center"/>
    </xf>
    <xf numFmtId="49" fontId="133" fillId="0" borderId="4" xfId="0" applyNumberFormat="1" applyFont="1" applyFill="1" applyBorder="1" applyAlignment="1">
      <alignment vertical="center" wrapText="1"/>
    </xf>
    <xf numFmtId="0" fontId="133" fillId="0" borderId="39" xfId="0" applyFont="1" applyFill="1" applyBorder="1" applyAlignment="1">
      <alignment vertical="center"/>
    </xf>
    <xf numFmtId="49" fontId="133" fillId="0" borderId="31" xfId="0" applyNumberFormat="1" applyFont="1" applyFill="1" applyBorder="1" applyAlignment="1">
      <alignment vertical="center" wrapText="1"/>
    </xf>
    <xf numFmtId="0" fontId="133" fillId="0" borderId="40" xfId="0" applyFont="1" applyFill="1" applyBorder="1" applyAlignment="1">
      <alignment vertical="center"/>
    </xf>
    <xf numFmtId="168" fontId="70" fillId="0" borderId="5" xfId="0" applyNumberFormat="1" applyFont="1" applyFill="1" applyBorder="1" applyAlignment="1">
      <alignment vertical="center" wrapText="1"/>
    </xf>
    <xf numFmtId="168" fontId="70" fillId="0" borderId="38" xfId="0" applyNumberFormat="1" applyFont="1" applyFill="1" applyBorder="1" applyAlignment="1">
      <alignment vertical="center" wrapText="1"/>
    </xf>
    <xf numFmtId="168" fontId="70" fillId="0" borderId="39" xfId="0" applyNumberFormat="1" applyFont="1" applyFill="1" applyBorder="1" applyAlignment="1">
      <alignment vertical="center" wrapText="1"/>
    </xf>
    <xf numFmtId="168" fontId="70" fillId="0" borderId="40" xfId="0" applyNumberFormat="1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center" vertical="center"/>
    </xf>
    <xf numFmtId="49" fontId="75" fillId="0" borderId="27" xfId="0" applyNumberFormat="1" applyFont="1" applyFill="1" applyBorder="1" applyAlignment="1">
      <alignment horizontal="center" vertical="center" wrapText="1"/>
    </xf>
    <xf numFmtId="49" fontId="75" fillId="0" borderId="64" xfId="0" applyNumberFormat="1" applyFont="1" applyFill="1" applyBorder="1" applyAlignment="1">
      <alignment horizontal="center" vertical="center" wrapText="1"/>
    </xf>
    <xf numFmtId="49" fontId="75" fillId="0" borderId="28" xfId="0" applyNumberFormat="1" applyFont="1" applyFill="1" applyBorder="1" applyAlignment="1">
      <alignment horizontal="center" vertical="center" wrapText="1"/>
    </xf>
    <xf numFmtId="2" fontId="75" fillId="0" borderId="55" xfId="0" applyNumberFormat="1" applyFont="1" applyFill="1" applyBorder="1" applyAlignment="1">
      <alignment horizontal="center" vertical="center" wrapText="1"/>
    </xf>
    <xf numFmtId="2" fontId="75" fillId="0" borderId="50" xfId="0" applyNumberFormat="1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center" wrapText="1"/>
    </xf>
    <xf numFmtId="0" fontId="75" fillId="0" borderId="50" xfId="0" applyFont="1" applyFill="1" applyBorder="1" applyAlignment="1">
      <alignment horizontal="center" vertical="center" wrapText="1"/>
    </xf>
    <xf numFmtId="0" fontId="75" fillId="0" borderId="51" xfId="0" applyFont="1" applyFill="1" applyBorder="1" applyAlignment="1">
      <alignment horizontal="center" vertical="center"/>
    </xf>
    <xf numFmtId="0" fontId="75" fillId="0" borderId="50" xfId="0" applyFont="1" applyFill="1" applyBorder="1" applyAlignment="1">
      <alignment horizontal="center" vertical="center"/>
    </xf>
    <xf numFmtId="0" fontId="75" fillId="0" borderId="73" xfId="0" applyFont="1" applyFill="1" applyBorder="1" applyAlignment="1">
      <alignment horizontal="center" vertical="center"/>
    </xf>
    <xf numFmtId="0" fontId="75" fillId="0" borderId="64" xfId="0" applyFont="1" applyFill="1" applyBorder="1" applyAlignment="1">
      <alignment horizontal="center" vertical="center"/>
    </xf>
    <xf numFmtId="0" fontId="75" fillId="0" borderId="28" xfId="0" applyFont="1" applyFill="1" applyBorder="1" applyAlignment="1">
      <alignment horizontal="center" vertical="center"/>
    </xf>
    <xf numFmtId="0" fontId="76" fillId="0" borderId="55" xfId="0" applyFont="1" applyFill="1" applyBorder="1" applyAlignment="1">
      <alignment horizontal="center" wrapText="1"/>
    </xf>
    <xf numFmtId="0" fontId="76" fillId="0" borderId="50" xfId="0" applyFont="1" applyFill="1" applyBorder="1" applyAlignment="1">
      <alignment horizontal="center" wrapText="1"/>
    </xf>
    <xf numFmtId="0" fontId="76" fillId="0" borderId="52" xfId="0" applyFont="1" applyFill="1" applyBorder="1" applyAlignment="1">
      <alignment horizont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60" xfId="0" applyFont="1" applyFill="1" applyBorder="1" applyAlignment="1">
      <alignment horizontal="center" vertical="center" wrapText="1"/>
    </xf>
    <xf numFmtId="0" fontId="75" fillId="0" borderId="58" xfId="0" applyFont="1" applyFill="1" applyBorder="1" applyAlignment="1">
      <alignment horizontal="center" vertical="center" wrapText="1"/>
    </xf>
    <xf numFmtId="0" fontId="75" fillId="0" borderId="46" xfId="0" applyFont="1" applyFill="1" applyBorder="1" applyAlignment="1">
      <alignment horizontal="center" vertical="center" wrapText="1"/>
    </xf>
    <xf numFmtId="0" fontId="75" fillId="0" borderId="62" xfId="0" applyFont="1" applyFill="1" applyBorder="1" applyAlignment="1">
      <alignment horizontal="center" vertical="center" wrapText="1"/>
    </xf>
    <xf numFmtId="0" fontId="75" fillId="0" borderId="37" xfId="0" applyFont="1" applyFill="1" applyBorder="1" applyAlignment="1">
      <alignment horizontal="center" vertical="center" wrapText="1"/>
    </xf>
    <xf numFmtId="0" fontId="75" fillId="0" borderId="53" xfId="0" applyFont="1" applyFill="1" applyBorder="1" applyAlignment="1">
      <alignment horizontal="center" vertical="center" wrapText="1"/>
    </xf>
    <xf numFmtId="0" fontId="75" fillId="0" borderId="26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/>
    </xf>
    <xf numFmtId="0" fontId="75" fillId="0" borderId="60" xfId="0" applyFont="1" applyFill="1" applyBorder="1" applyAlignment="1">
      <alignment horizontal="center" vertical="center"/>
    </xf>
    <xf numFmtId="0" fontId="75" fillId="0" borderId="58" xfId="0" applyFont="1" applyFill="1" applyBorder="1" applyAlignment="1">
      <alignment horizontal="center" vertical="center"/>
    </xf>
    <xf numFmtId="2" fontId="75" fillId="0" borderId="62" xfId="0" applyNumberFormat="1" applyFont="1" applyFill="1" applyBorder="1" applyAlignment="1">
      <alignment horizontal="center" vertical="center" wrapText="1"/>
    </xf>
    <xf numFmtId="2" fontId="75" fillId="0" borderId="37" xfId="0" applyNumberFormat="1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>
      <alignment horizontal="left" vertical="top" wrapText="1"/>
    </xf>
    <xf numFmtId="0" fontId="75" fillId="0" borderId="46" xfId="0" applyFont="1" applyFill="1" applyBorder="1" applyAlignment="1">
      <alignment horizontal="center" vertical="center"/>
    </xf>
    <xf numFmtId="0" fontId="75" fillId="0" borderId="62" xfId="0" applyFont="1" applyFill="1" applyBorder="1" applyAlignment="1">
      <alignment horizontal="center" vertical="center"/>
    </xf>
    <xf numFmtId="0" fontId="75" fillId="0" borderId="27" xfId="0" applyFont="1" applyFill="1" applyBorder="1" applyAlignment="1">
      <alignment horizontal="center" vertical="center" wrapText="1"/>
    </xf>
    <xf numFmtId="0" fontId="75" fillId="0" borderId="64" xfId="0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center"/>
    </xf>
    <xf numFmtId="0" fontId="87" fillId="0" borderId="55" xfId="0" applyFont="1" applyFill="1" applyBorder="1" applyAlignment="1">
      <alignment horizontal="center" wrapText="1"/>
    </xf>
    <xf numFmtId="0" fontId="87" fillId="0" borderId="50" xfId="0" applyFont="1" applyFill="1" applyBorder="1" applyAlignment="1">
      <alignment horizontal="center" wrapText="1"/>
    </xf>
    <xf numFmtId="0" fontId="87" fillId="0" borderId="52" xfId="0" applyFont="1" applyFill="1" applyBorder="1" applyAlignment="1">
      <alignment horizontal="center" wrapText="1"/>
    </xf>
    <xf numFmtId="0" fontId="75" fillId="0" borderId="31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right"/>
    </xf>
    <xf numFmtId="49" fontId="75" fillId="0" borderId="51" xfId="0" applyNumberFormat="1" applyFont="1" applyFill="1" applyBorder="1" applyAlignment="1">
      <alignment horizontal="center" vertical="center" wrapText="1"/>
    </xf>
    <xf numFmtId="2" fontId="75" fillId="0" borderId="27" xfId="0" applyNumberFormat="1" applyFont="1" applyFill="1" applyBorder="1" applyAlignment="1">
      <alignment horizontal="center" vertical="center" wrapText="1"/>
    </xf>
    <xf numFmtId="2" fontId="75" fillId="0" borderId="64" xfId="0" applyNumberFormat="1" applyFont="1" applyFill="1" applyBorder="1" applyAlignment="1">
      <alignment horizontal="center" vertical="center" wrapText="1"/>
    </xf>
    <xf numFmtId="2" fontId="75" fillId="0" borderId="51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wrapText="1"/>
    </xf>
    <xf numFmtId="0" fontId="76" fillId="0" borderId="38" xfId="0" applyFont="1" applyFill="1" applyBorder="1" applyAlignment="1">
      <alignment horizontal="center" wrapText="1"/>
    </xf>
    <xf numFmtId="2" fontId="75" fillId="0" borderId="52" xfId="0" applyNumberFormat="1" applyFont="1" applyFill="1" applyBorder="1" applyAlignment="1">
      <alignment horizontal="center" vertical="center" wrapText="1"/>
    </xf>
    <xf numFmtId="0" fontId="75" fillId="0" borderId="42" xfId="0" applyFont="1" applyFill="1" applyBorder="1" applyAlignment="1">
      <alignment horizontal="center"/>
    </xf>
    <xf numFmtId="0" fontId="75" fillId="0" borderId="70" xfId="0" applyFont="1" applyFill="1" applyBorder="1" applyAlignment="1">
      <alignment horizontal="center"/>
    </xf>
    <xf numFmtId="0" fontId="75" fillId="0" borderId="34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75" fillId="0" borderId="60" xfId="0" applyFont="1" applyFill="1" applyBorder="1" applyAlignment="1">
      <alignment horizontal="center"/>
    </xf>
    <xf numFmtId="0" fontId="75" fillId="0" borderId="58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left" vertical="top" wrapText="1"/>
    </xf>
    <xf numFmtId="0" fontId="75" fillId="0" borderId="29" xfId="0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5" fillId="0" borderId="43" xfId="0" applyFont="1" applyFill="1" applyBorder="1" applyAlignment="1">
      <alignment horizontal="center"/>
    </xf>
    <xf numFmtId="0" fontId="75" fillId="0" borderId="17" xfId="0" applyFont="1" applyFill="1" applyBorder="1" applyAlignment="1">
      <alignment horizontal="center"/>
    </xf>
    <xf numFmtId="0" fontId="75" fillId="0" borderId="59" xfId="0" applyFont="1" applyFill="1" applyBorder="1" applyAlignment="1">
      <alignment horizontal="center"/>
    </xf>
    <xf numFmtId="0" fontId="75" fillId="0" borderId="18" xfId="0" applyFont="1" applyFill="1" applyBorder="1" applyAlignment="1">
      <alignment horizontal="center"/>
    </xf>
    <xf numFmtId="0" fontId="75" fillId="0" borderId="17" xfId="0" applyFont="1" applyFill="1" applyBorder="1" applyAlignment="1">
      <alignment horizontal="center" vertical="top" wrapText="1"/>
    </xf>
    <xf numFmtId="0" fontId="75" fillId="0" borderId="59" xfId="0" applyFont="1" applyFill="1" applyBorder="1" applyAlignment="1">
      <alignment horizontal="center" vertical="top" wrapText="1"/>
    </xf>
    <xf numFmtId="0" fontId="75" fillId="0" borderId="18" xfId="0" applyFont="1" applyFill="1" applyBorder="1" applyAlignment="1">
      <alignment horizontal="center" vertical="top" wrapText="1"/>
    </xf>
    <xf numFmtId="0" fontId="75" fillId="0" borderId="44" xfId="0" applyFont="1" applyFill="1" applyBorder="1" applyAlignment="1">
      <alignment horizontal="center" vertical="top" wrapText="1"/>
    </xf>
    <xf numFmtId="0" fontId="75" fillId="0" borderId="65" xfId="0" applyFont="1" applyFill="1" applyBorder="1" applyAlignment="1">
      <alignment horizontal="center" vertical="top" wrapText="1"/>
    </xf>
    <xf numFmtId="0" fontId="75" fillId="0" borderId="68" xfId="0" applyFont="1" applyFill="1" applyBorder="1" applyAlignment="1">
      <alignment horizontal="center" vertical="top" wrapText="1"/>
    </xf>
    <xf numFmtId="0" fontId="75" fillId="0" borderId="66" xfId="0" applyFont="1" applyFill="1" applyBorder="1" applyAlignment="1">
      <alignment horizontal="center"/>
    </xf>
    <xf numFmtId="0" fontId="75" fillId="0" borderId="54" xfId="0" applyFont="1" applyFill="1" applyBorder="1" applyAlignment="1">
      <alignment horizontal="center"/>
    </xf>
    <xf numFmtId="0" fontId="75" fillId="0" borderId="45" xfId="0" applyFont="1" applyFill="1" applyBorder="1" applyAlignment="1">
      <alignment horizontal="center"/>
    </xf>
    <xf numFmtId="0" fontId="75" fillId="0" borderId="44" xfId="0" applyFont="1" applyFill="1" applyBorder="1" applyAlignment="1">
      <alignment horizontal="center"/>
    </xf>
    <xf numFmtId="0" fontId="75" fillId="0" borderId="65" xfId="0" applyFont="1" applyFill="1" applyBorder="1" applyAlignment="1">
      <alignment horizontal="center"/>
    </xf>
    <xf numFmtId="0" fontId="75" fillId="0" borderId="68" xfId="0" applyFont="1" applyFill="1" applyBorder="1" applyAlignment="1">
      <alignment horizontal="center"/>
    </xf>
    <xf numFmtId="0" fontId="75" fillId="0" borderId="24" xfId="0" applyFont="1" applyFill="1" applyBorder="1" applyAlignment="1">
      <alignment horizontal="center"/>
    </xf>
    <xf numFmtId="0" fontId="75" fillId="0" borderId="77" xfId="0" applyFont="1" applyFill="1" applyBorder="1" applyAlignment="1">
      <alignment horizontal="center"/>
    </xf>
    <xf numFmtId="0" fontId="75" fillId="0" borderId="30" xfId="0" applyFont="1" applyFill="1" applyBorder="1" applyAlignment="1">
      <alignment horizontal="center"/>
    </xf>
    <xf numFmtId="0" fontId="75" fillId="0" borderId="42" xfId="0" applyFont="1" applyFill="1" applyBorder="1" applyAlignment="1">
      <alignment horizontal="center" vertical="top" wrapText="1"/>
    </xf>
    <xf numFmtId="0" fontId="75" fillId="0" borderId="70" xfId="0" applyFont="1" applyFill="1" applyBorder="1" applyAlignment="1">
      <alignment horizontal="center" vertical="top" wrapText="1"/>
    </xf>
    <xf numFmtId="0" fontId="75" fillId="0" borderId="34" xfId="0" applyFont="1" applyFill="1" applyBorder="1" applyAlignment="1">
      <alignment horizontal="center" vertical="top" wrapText="1"/>
    </xf>
    <xf numFmtId="0" fontId="75" fillId="0" borderId="57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/>
    </xf>
    <xf numFmtId="0" fontId="75" fillId="0" borderId="41" xfId="0" applyFont="1" applyFill="1" applyBorder="1" applyAlignment="1">
      <alignment horizontal="center"/>
    </xf>
    <xf numFmtId="0" fontId="75" fillId="0" borderId="27" xfId="0" applyFont="1" applyFill="1" applyBorder="1" applyAlignment="1">
      <alignment horizontal="center" vertical="top" wrapText="1"/>
    </xf>
    <xf numFmtId="0" fontId="75" fillId="0" borderId="64" xfId="0" applyFont="1" applyFill="1" applyBorder="1" applyAlignment="1">
      <alignment horizontal="center" vertical="top" wrapText="1"/>
    </xf>
    <xf numFmtId="0" fontId="75" fillId="0" borderId="28" xfId="0" applyFont="1" applyFill="1" applyBorder="1" applyAlignment="1">
      <alignment horizontal="center" vertical="top" wrapText="1"/>
    </xf>
    <xf numFmtId="0" fontId="76" fillId="0" borderId="0" xfId="0" applyFont="1" applyFill="1" applyBorder="1" applyAlignment="1">
      <alignment horizontal="center" vertical="top" wrapText="1"/>
    </xf>
    <xf numFmtId="0" fontId="75" fillId="0" borderId="52" xfId="0" applyFont="1" applyFill="1" applyBorder="1" applyAlignment="1">
      <alignment horizontal="center" vertical="center" wrapText="1"/>
    </xf>
    <xf numFmtId="0" fontId="87" fillId="0" borderId="55" xfId="0" applyFont="1" applyFill="1" applyBorder="1" applyAlignment="1">
      <alignment horizontal="center" vertical="center"/>
    </xf>
    <xf numFmtId="0" fontId="87" fillId="0" borderId="52" xfId="0" applyFont="1" applyFill="1" applyBorder="1" applyAlignment="1">
      <alignment horizontal="center" vertical="center"/>
    </xf>
    <xf numFmtId="0" fontId="75" fillId="0" borderId="55" xfId="0" applyFont="1" applyFill="1" applyBorder="1" applyAlignment="1">
      <alignment horizontal="center" vertical="top" wrapText="1"/>
    </xf>
    <xf numFmtId="0" fontId="75" fillId="0" borderId="50" xfId="0" applyFont="1" applyFill="1" applyBorder="1" applyAlignment="1">
      <alignment horizontal="center" vertical="top" wrapText="1"/>
    </xf>
    <xf numFmtId="0" fontId="75" fillId="0" borderId="52" xfId="0" applyFont="1" applyFill="1" applyBorder="1" applyAlignment="1">
      <alignment horizontal="center" vertical="top" wrapText="1"/>
    </xf>
    <xf numFmtId="0" fontId="87" fillId="0" borderId="55" xfId="0" applyFont="1" applyFill="1" applyBorder="1" applyAlignment="1">
      <alignment horizontal="center" vertical="center" wrapText="1"/>
    </xf>
    <xf numFmtId="0" fontId="87" fillId="0" borderId="52" xfId="0" applyFont="1" applyFill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top" wrapText="1"/>
    </xf>
    <xf numFmtId="0" fontId="75" fillId="0" borderId="38" xfId="0" applyFont="1" applyFill="1" applyBorder="1" applyAlignment="1">
      <alignment horizontal="center" vertical="top" wrapText="1"/>
    </xf>
    <xf numFmtId="0" fontId="87" fillId="0" borderId="5" xfId="0" applyFont="1" applyFill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167" fontId="75" fillId="0" borderId="55" xfId="0" applyNumberFormat="1" applyFont="1" applyFill="1" applyBorder="1" applyAlignment="1">
      <alignment horizontal="center" vertical="center"/>
    </xf>
    <xf numFmtId="167" fontId="75" fillId="0" borderId="50" xfId="0" applyNumberFormat="1" applyFont="1" applyFill="1" applyBorder="1" applyAlignment="1">
      <alignment horizontal="center" vertical="center"/>
    </xf>
    <xf numFmtId="167" fontId="75" fillId="0" borderId="52" xfId="0" applyNumberFormat="1" applyFont="1" applyFill="1" applyBorder="1" applyAlignment="1">
      <alignment horizontal="center" vertical="center"/>
    </xf>
    <xf numFmtId="2" fontId="75" fillId="0" borderId="55" xfId="0" applyNumberFormat="1" applyFont="1" applyFill="1" applyBorder="1" applyAlignment="1">
      <alignment horizontal="center" vertical="center"/>
    </xf>
    <xf numFmtId="2" fontId="75" fillId="0" borderId="50" xfId="0" applyNumberFormat="1" applyFont="1" applyFill="1" applyBorder="1" applyAlignment="1">
      <alignment horizontal="center" vertical="center"/>
    </xf>
    <xf numFmtId="2" fontId="75" fillId="0" borderId="52" xfId="0" applyNumberFormat="1" applyFont="1" applyFill="1" applyBorder="1" applyAlignment="1">
      <alignment horizontal="center" vertical="center"/>
    </xf>
    <xf numFmtId="0" fontId="87" fillId="0" borderId="5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 wrapText="1"/>
    </xf>
    <xf numFmtId="167" fontId="75" fillId="0" borderId="5" xfId="0" applyNumberFormat="1" applyFont="1" applyFill="1" applyBorder="1" applyAlignment="1">
      <alignment horizontal="center" vertical="center"/>
    </xf>
    <xf numFmtId="167" fontId="75" fillId="0" borderId="10" xfId="0" applyNumberFormat="1" applyFont="1" applyFill="1" applyBorder="1" applyAlignment="1">
      <alignment horizontal="center" vertical="center"/>
    </xf>
    <xf numFmtId="167" fontId="75" fillId="0" borderId="38" xfId="0" applyNumberFormat="1" applyFont="1" applyFill="1" applyBorder="1" applyAlignment="1">
      <alignment horizontal="center" vertical="center"/>
    </xf>
    <xf numFmtId="0" fontId="87" fillId="0" borderId="5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7" fillId="0" borderId="38" xfId="0" applyFont="1" applyFill="1" applyBorder="1" applyAlignment="1">
      <alignment horizontal="center" vertical="center"/>
    </xf>
    <xf numFmtId="2" fontId="75" fillId="0" borderId="5" xfId="0" applyNumberFormat="1" applyFont="1" applyFill="1" applyBorder="1" applyAlignment="1">
      <alignment horizontal="center" vertical="center"/>
    </xf>
    <xf numFmtId="2" fontId="75" fillId="0" borderId="10" xfId="0" applyNumberFormat="1" applyFont="1" applyFill="1" applyBorder="1" applyAlignment="1">
      <alignment horizontal="center" vertical="center"/>
    </xf>
    <xf numFmtId="2" fontId="75" fillId="0" borderId="38" xfId="0" applyNumberFormat="1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top" wrapText="1"/>
    </xf>
    <xf numFmtId="0" fontId="90" fillId="0" borderId="73" xfId="0" applyFont="1" applyFill="1" applyBorder="1" applyAlignment="1">
      <alignment horizontal="center" vertical="top" wrapText="1"/>
    </xf>
    <xf numFmtId="0" fontId="90" fillId="0" borderId="64" xfId="0" applyFont="1" applyFill="1" applyBorder="1" applyAlignment="1">
      <alignment horizontal="center" vertical="top" wrapText="1"/>
    </xf>
    <xf numFmtId="0" fontId="90" fillId="0" borderId="51" xfId="0" applyFont="1" applyFill="1" applyBorder="1" applyAlignment="1">
      <alignment horizontal="center" vertical="top" wrapText="1"/>
    </xf>
    <xf numFmtId="0" fontId="90" fillId="0" borderId="55" xfId="0" applyFont="1" applyFill="1" applyBorder="1" applyAlignment="1">
      <alignment horizontal="center" vertical="top" wrapText="1"/>
    </xf>
    <xf numFmtId="0" fontId="90" fillId="0" borderId="50" xfId="0" applyFont="1" applyFill="1" applyBorder="1" applyAlignment="1">
      <alignment horizontal="center" vertical="top" wrapText="1"/>
    </xf>
    <xf numFmtId="0" fontId="90" fillId="0" borderId="52" xfId="0" applyFont="1" applyFill="1" applyBorder="1" applyAlignment="1">
      <alignment horizontal="center" vertical="top" wrapText="1"/>
    </xf>
    <xf numFmtId="0" fontId="90" fillId="0" borderId="27" xfId="0" applyFont="1" applyFill="1" applyBorder="1" applyAlignment="1">
      <alignment horizontal="center" vertical="top" wrapText="1"/>
    </xf>
    <xf numFmtId="0" fontId="90" fillId="0" borderId="28" xfId="0" applyFont="1" applyFill="1" applyBorder="1" applyAlignment="1">
      <alignment horizontal="center" vertical="top" wrapText="1"/>
    </xf>
    <xf numFmtId="4" fontId="75" fillId="0" borderId="55" xfId="0" applyNumberFormat="1" applyFont="1" applyFill="1" applyBorder="1" applyAlignment="1">
      <alignment horizontal="center" vertical="center"/>
    </xf>
    <xf numFmtId="4" fontId="75" fillId="0" borderId="50" xfId="0" applyNumberFormat="1" applyFont="1" applyFill="1" applyBorder="1" applyAlignment="1">
      <alignment horizontal="center" vertical="center"/>
    </xf>
    <xf numFmtId="4" fontId="75" fillId="0" borderId="52" xfId="0" applyNumberFormat="1" applyFont="1" applyFill="1" applyBorder="1" applyAlignment="1">
      <alignment horizontal="center" vertical="center"/>
    </xf>
    <xf numFmtId="1" fontId="75" fillId="0" borderId="55" xfId="0" applyNumberFormat="1" applyFont="1" applyFill="1" applyBorder="1" applyAlignment="1">
      <alignment horizontal="center" vertical="center"/>
    </xf>
    <xf numFmtId="1" fontId="75" fillId="0" borderId="50" xfId="0" applyNumberFormat="1" applyFont="1" applyFill="1" applyBorder="1" applyAlignment="1">
      <alignment horizontal="center" vertical="center"/>
    </xf>
    <xf numFmtId="1" fontId="75" fillId="0" borderId="52" xfId="0" applyNumberFormat="1" applyFont="1" applyFill="1" applyBorder="1" applyAlignment="1">
      <alignment horizontal="center" vertical="center"/>
    </xf>
    <xf numFmtId="2" fontId="75" fillId="0" borderId="31" xfId="0" applyNumberFormat="1" applyFont="1" applyFill="1" applyBorder="1" applyAlignment="1">
      <alignment horizontal="center" vertical="center"/>
    </xf>
    <xf numFmtId="2" fontId="75" fillId="0" borderId="9" xfId="0" applyNumberFormat="1" applyFont="1" applyFill="1" applyBorder="1" applyAlignment="1">
      <alignment horizontal="center" vertical="center"/>
    </xf>
    <xf numFmtId="2" fontId="75" fillId="0" borderId="40" xfId="0" applyNumberFormat="1" applyFont="1" applyFill="1" applyBorder="1" applyAlignment="1">
      <alignment horizontal="center" vertical="center"/>
    </xf>
    <xf numFmtId="0" fontId="75" fillId="0" borderId="4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 wrapText="1"/>
    </xf>
    <xf numFmtId="0" fontId="87" fillId="0" borderId="4" xfId="0" applyFont="1" applyFill="1" applyBorder="1" applyAlignment="1">
      <alignment horizontal="center" vertical="center" wrapText="1"/>
    </xf>
    <xf numFmtId="0" fontId="87" fillId="0" borderId="39" xfId="0" applyFont="1" applyFill="1" applyBorder="1" applyAlignment="1">
      <alignment horizontal="center" vertical="center" wrapText="1"/>
    </xf>
  </cellXfs>
  <cellStyles count="297">
    <cellStyle name="20% - Акцент1" xfId="242"/>
    <cellStyle name="20% - Акцент2" xfId="243"/>
    <cellStyle name="20% - Акцент3" xfId="244"/>
    <cellStyle name="20% - Акцент4" xfId="245"/>
    <cellStyle name="20% - Акцент5" xfId="246"/>
    <cellStyle name="20% - Акцент6" xfId="247"/>
    <cellStyle name="40% - Акцент1" xfId="248"/>
    <cellStyle name="40% - Акцент2" xfId="249"/>
    <cellStyle name="40% - Акцент3" xfId="250"/>
    <cellStyle name="40% - Акцент4" xfId="251"/>
    <cellStyle name="40% - Акцент5" xfId="252"/>
    <cellStyle name="40% - Акцент6" xfId="253"/>
    <cellStyle name="60% - Акцент1" xfId="254"/>
    <cellStyle name="60% - Акцент2" xfId="255"/>
    <cellStyle name="60% - Акцент3" xfId="256"/>
    <cellStyle name="60% - Акцент4" xfId="257"/>
    <cellStyle name="60% - Акцент5" xfId="258"/>
    <cellStyle name="60% - Акцент6" xfId="259"/>
    <cellStyle name="Comma" xfId="285"/>
    <cellStyle name="Comma [0]" xfId="286"/>
    <cellStyle name="Currency" xfId="269"/>
    <cellStyle name="Currency [0]" xfId="270"/>
    <cellStyle name="Normal" xfId="288"/>
    <cellStyle name="Percent" xfId="282"/>
    <cellStyle name="Акцент1 2" xfId="260"/>
    <cellStyle name="Акцент2 2" xfId="261"/>
    <cellStyle name="Акцент3 2" xfId="262"/>
    <cellStyle name="Акцент4 2" xfId="263"/>
    <cellStyle name="Акцент5 2" xfId="264"/>
    <cellStyle name="Акцент6 2" xfId="265"/>
    <cellStyle name="Ввод  2" xfId="266"/>
    <cellStyle name="Вывод 2" xfId="267"/>
    <cellStyle name="Вычисление 2" xfId="268"/>
    <cellStyle name="Денежный" xfId="1" builtinId="4"/>
    <cellStyle name="Заголовок 1 2" xfId="271"/>
    <cellStyle name="Заголовок 2 2" xfId="272"/>
    <cellStyle name="Заголовок 3 2" xfId="273"/>
    <cellStyle name="Заголовок 4 2" xfId="274"/>
    <cellStyle name="Итог 2" xfId="275"/>
    <cellStyle name="Контрольная ячейка 2" xfId="276"/>
    <cellStyle name="Название 2" xfId="277"/>
    <cellStyle name="Нейтральный 2" xfId="278"/>
    <cellStyle name="Обычный" xfId="0" builtinId="0"/>
    <cellStyle name="Обычный 16" xfId="19"/>
    <cellStyle name="Обычный 16 2" xfId="54"/>
    <cellStyle name="Обычный 16 2 2" xfId="155"/>
    <cellStyle name="Обычный 16 3" xfId="87"/>
    <cellStyle name="Обычный 16 3 2" xfId="188"/>
    <cellStyle name="Обычный 16 4" xfId="122"/>
    <cellStyle name="Обычный 16 5" xfId="223"/>
    <cellStyle name="Обычный 17" xfId="2"/>
    <cellStyle name="Обычный 17 2" xfId="38"/>
    <cellStyle name="Обычный 17 2 2" xfId="139"/>
    <cellStyle name="Обычный 17 3" xfId="71"/>
    <cellStyle name="Обычный 17 3 2" xfId="172"/>
    <cellStyle name="Обычный 17 4" xfId="106"/>
    <cellStyle name="Обычный 17 5" xfId="207"/>
    <cellStyle name="Обычный 18" xfId="3"/>
    <cellStyle name="Обычный 18 2" xfId="39"/>
    <cellStyle name="Обычный 18 2 2" xfId="140"/>
    <cellStyle name="Обычный 18 3" xfId="72"/>
    <cellStyle name="Обычный 18 3 2" xfId="173"/>
    <cellStyle name="Обычный 18 4" xfId="107"/>
    <cellStyle name="Обычный 18 5" xfId="208"/>
    <cellStyle name="Обычный 19" xfId="4"/>
    <cellStyle name="Обычный 19 2" xfId="40"/>
    <cellStyle name="Обычный 19 2 2" xfId="141"/>
    <cellStyle name="Обычный 19 3" xfId="73"/>
    <cellStyle name="Обычный 19 3 2" xfId="174"/>
    <cellStyle name="Обычный 19 4" xfId="108"/>
    <cellStyle name="Обычный 19 5" xfId="209"/>
    <cellStyle name="Обычный 2" xfId="20"/>
    <cellStyle name="Обычный 20" xfId="5"/>
    <cellStyle name="Обычный 20 2" xfId="41"/>
    <cellStyle name="Обычный 20 2 2" xfId="142"/>
    <cellStyle name="Обычный 20 3" xfId="74"/>
    <cellStyle name="Обычный 20 3 2" xfId="175"/>
    <cellStyle name="Обычный 20 4" xfId="109"/>
    <cellStyle name="Обычный 20 5" xfId="210"/>
    <cellStyle name="Обычный 21" xfId="6"/>
    <cellStyle name="Обычный 21 2" xfId="42"/>
    <cellStyle name="Обычный 21 2 2" xfId="143"/>
    <cellStyle name="Обычный 21 3" xfId="75"/>
    <cellStyle name="Обычный 21 3 2" xfId="176"/>
    <cellStyle name="Обычный 21 4" xfId="110"/>
    <cellStyle name="Обычный 21 5" xfId="211"/>
    <cellStyle name="Обычный 22" xfId="7"/>
    <cellStyle name="Обычный 22 2" xfId="43"/>
    <cellStyle name="Обычный 22 2 2" xfId="144"/>
    <cellStyle name="Обычный 22 3" xfId="76"/>
    <cellStyle name="Обычный 22 3 2" xfId="177"/>
    <cellStyle name="Обычный 22 4" xfId="111"/>
    <cellStyle name="Обычный 22 5" xfId="212"/>
    <cellStyle name="Обычный 23" xfId="8"/>
    <cellStyle name="Обычный 23 2" xfId="44"/>
    <cellStyle name="Обычный 23 2 2" xfId="145"/>
    <cellStyle name="Обычный 23 3" xfId="77"/>
    <cellStyle name="Обычный 23 3 2" xfId="178"/>
    <cellStyle name="Обычный 23 4" xfId="112"/>
    <cellStyle name="Обычный 23 5" xfId="213"/>
    <cellStyle name="Обычный 24" xfId="9"/>
    <cellStyle name="Обычный 24 2" xfId="45"/>
    <cellStyle name="Обычный 24 2 2" xfId="146"/>
    <cellStyle name="Обычный 24 3" xfId="78"/>
    <cellStyle name="Обычный 24 3 2" xfId="179"/>
    <cellStyle name="Обычный 24 4" xfId="113"/>
    <cellStyle name="Обычный 24 5" xfId="214"/>
    <cellStyle name="Обычный 25" xfId="10"/>
    <cellStyle name="Обычный 25 2" xfId="46"/>
    <cellStyle name="Обычный 25 2 2" xfId="147"/>
    <cellStyle name="Обычный 25 3" xfId="79"/>
    <cellStyle name="Обычный 25 3 2" xfId="180"/>
    <cellStyle name="Обычный 25 4" xfId="114"/>
    <cellStyle name="Обычный 25 5" xfId="215"/>
    <cellStyle name="Обычный 26" xfId="11"/>
    <cellStyle name="Обычный 26 2" xfId="47"/>
    <cellStyle name="Обычный 26 2 2" xfId="148"/>
    <cellStyle name="Обычный 26 3" xfId="80"/>
    <cellStyle name="Обычный 26 3 2" xfId="181"/>
    <cellStyle name="Обычный 26 4" xfId="115"/>
    <cellStyle name="Обычный 26 5" xfId="216"/>
    <cellStyle name="Обычный 27" xfId="12"/>
    <cellStyle name="Обычный 27 2" xfId="48"/>
    <cellStyle name="Обычный 27 2 2" xfId="149"/>
    <cellStyle name="Обычный 27 3" xfId="81"/>
    <cellStyle name="Обычный 27 3 2" xfId="182"/>
    <cellStyle name="Обычный 27 4" xfId="116"/>
    <cellStyle name="Обычный 27 5" xfId="217"/>
    <cellStyle name="Обычный 28" xfId="13"/>
    <cellStyle name="Обычный 28 2" xfId="49"/>
    <cellStyle name="Обычный 28 2 2" xfId="150"/>
    <cellStyle name="Обычный 28 3" xfId="82"/>
    <cellStyle name="Обычный 28 3 2" xfId="183"/>
    <cellStyle name="Обычный 28 4" xfId="117"/>
    <cellStyle name="Обычный 28 5" xfId="218"/>
    <cellStyle name="Обычный 29" xfId="14"/>
    <cellStyle name="Обычный 29 2" xfId="50"/>
    <cellStyle name="Обычный 29 2 2" xfId="151"/>
    <cellStyle name="Обычный 29 3" xfId="83"/>
    <cellStyle name="Обычный 29 3 2" xfId="184"/>
    <cellStyle name="Обычный 29 4" xfId="118"/>
    <cellStyle name="Обычный 29 5" xfId="219"/>
    <cellStyle name="Обычный 3" xfId="22"/>
    <cellStyle name="Обычный 3 2" xfId="23"/>
    <cellStyle name="Обычный 3 2 2" xfId="24"/>
    <cellStyle name="Обычный 3 2 2 2" xfId="27"/>
    <cellStyle name="Обычный 3 2 2 2 2" xfId="28"/>
    <cellStyle name="Обычный 3 2 2 2 2 2" xfId="61"/>
    <cellStyle name="Обычный 3 2 2 2 2 2 2" xfId="162"/>
    <cellStyle name="Обычный 3 2 2 2 2 3" xfId="94"/>
    <cellStyle name="Обычный 3 2 2 2 2 3 2" xfId="195"/>
    <cellStyle name="Обычный 3 2 2 2 2 4" xfId="129"/>
    <cellStyle name="Обычный 3 2 2 2 2 5" xfId="230"/>
    <cellStyle name="Обычный 3 2 2 2 3" xfId="30"/>
    <cellStyle name="Обычный 3 2 2 2 3 2" xfId="31"/>
    <cellStyle name="Обычный 3 2 2 2 3 2 2" xfId="33"/>
    <cellStyle name="Обычный 3 2 2 2 3 2 2 2" xfId="35"/>
    <cellStyle name="Обычный 3 2 2 2 3 2 2 2 2" xfId="36"/>
    <cellStyle name="Обычный 3 2 2 2 3 2 2 2 2 2" xfId="37"/>
    <cellStyle name="Обычный 3 2 2 2 3 2 2 2 2 2 2" xfId="70"/>
    <cellStyle name="Обычный 3 2 2 2 3 2 2 2 2 2 2 2" xfId="171"/>
    <cellStyle name="Обычный 3 2 2 2 3 2 2 2 2 2 3" xfId="103"/>
    <cellStyle name="Обычный 3 2 2 2 3 2 2 2 2 2 3 2" xfId="204"/>
    <cellStyle name="Обычный 3 2 2 2 3 2 2 2 2 2 4" xfId="104"/>
    <cellStyle name="Обычный 3 2 2 2 3 2 2 2 2 2 4 2" xfId="105"/>
    <cellStyle name="Обычный 3 2 2 2 3 2 2 2 2 2 4 2 2" xfId="206"/>
    <cellStyle name="Обычный 3 2 2 2 3 2 2 2 2 2 4 2 2 2" xfId="236"/>
    <cellStyle name="Обычный 3 2 2 2 3 2 2 2 2 2 4 2 2 2 2" xfId="237"/>
    <cellStyle name="Обычный 3 2 2 2 3 2 2 2 2 2 4 2 2 2 2 2" xfId="238"/>
    <cellStyle name="Обычный 3 2 2 2 3 2 2 2 2 2 4 2 2 2 2 2 2" xfId="240"/>
    <cellStyle name="Обычный 3 2 2 2 3 2 2 2 2 2 4 2 2 2 2 2 3" xfId="289"/>
    <cellStyle name="Обычный 3 2 2 2 3 2 2 2 2 2 4 2 2 2 2 2 3 2" xfId="291"/>
    <cellStyle name="Обычный 3 2 2 2 3 2 2 2 2 2 4 2 2 2 2 2 3 2 2" xfId="292"/>
    <cellStyle name="Обычный 3 2 2 2 3 2 2 2 2 2 4 2 2 2 2 2 3 2 3" xfId="296"/>
    <cellStyle name="Обычный 3 2 2 2 3 2 2 2 2 2 4 2 2 2 2 2 3 3" xfId="295"/>
    <cellStyle name="Обычный 3 2 2 2 3 2 2 2 2 2 4 3" xfId="205"/>
    <cellStyle name="Обычный 3 2 2 2 3 2 2 2 2 2 5" xfId="138"/>
    <cellStyle name="Обычный 3 2 2 2 3 2 2 2 2 3" xfId="69"/>
    <cellStyle name="Обычный 3 2 2 2 3 2 2 2 2 3 2" xfId="170"/>
    <cellStyle name="Обычный 3 2 2 2 3 2 2 2 2 4" xfId="102"/>
    <cellStyle name="Обычный 3 2 2 2 3 2 2 2 2 4 2" xfId="203"/>
    <cellStyle name="Обычный 3 2 2 2 3 2 2 2 2 5" xfId="137"/>
    <cellStyle name="Обычный 3 2 2 2 3 2 2 2 3" xfId="68"/>
    <cellStyle name="Обычный 3 2 2 2 3 2 2 2 3 2" xfId="169"/>
    <cellStyle name="Обычный 3 2 2 2 3 2 2 2 4" xfId="101"/>
    <cellStyle name="Обычный 3 2 2 2 3 2 2 2 4 2" xfId="202"/>
    <cellStyle name="Обычный 3 2 2 2 3 2 2 2 5" xfId="136"/>
    <cellStyle name="Обычный 3 2 2 2 3 2 2 3" xfId="66"/>
    <cellStyle name="Обычный 3 2 2 2 3 2 2 3 2" xfId="167"/>
    <cellStyle name="Обычный 3 2 2 2 3 2 2 4" xfId="99"/>
    <cellStyle name="Обычный 3 2 2 2 3 2 2 4 2" xfId="200"/>
    <cellStyle name="Обычный 3 2 2 2 3 2 2 5" xfId="134"/>
    <cellStyle name="Обычный 3 2 2 2 3 2 2 6" xfId="235"/>
    <cellStyle name="Обычный 3 2 2 2 3 2 3" xfId="64"/>
    <cellStyle name="Обычный 3 2 2 2 3 2 3 2" xfId="165"/>
    <cellStyle name="Обычный 3 2 2 2 3 2 4" xfId="97"/>
    <cellStyle name="Обычный 3 2 2 2 3 2 4 2" xfId="198"/>
    <cellStyle name="Обычный 3 2 2 2 3 2 5" xfId="132"/>
    <cellStyle name="Обычный 3 2 2 2 3 2 6" xfId="233"/>
    <cellStyle name="Обычный 3 2 2 2 3 3" xfId="63"/>
    <cellStyle name="Обычный 3 2 2 2 3 3 2" xfId="164"/>
    <cellStyle name="Обычный 3 2 2 2 3 4" xfId="96"/>
    <cellStyle name="Обычный 3 2 2 2 3 4 2" xfId="197"/>
    <cellStyle name="Обычный 3 2 2 2 3 5" xfId="131"/>
    <cellStyle name="Обычный 3 2 2 2 3 6" xfId="232"/>
    <cellStyle name="Обычный 3 2 2 2 4" xfId="60"/>
    <cellStyle name="Обычный 3 2 2 2 4 2" xfId="161"/>
    <cellStyle name="Обычный 3 2 2 2 5" xfId="93"/>
    <cellStyle name="Обычный 3 2 2 2 5 2" xfId="194"/>
    <cellStyle name="Обычный 3 2 2 2 6" xfId="128"/>
    <cellStyle name="Обычный 3 2 2 2 7" xfId="229"/>
    <cellStyle name="Обычный 3 2 2 3" xfId="57"/>
    <cellStyle name="Обычный 3 2 2 3 2" xfId="158"/>
    <cellStyle name="Обычный 3 2 2 4" xfId="90"/>
    <cellStyle name="Обычный 3 2 2 4 2" xfId="191"/>
    <cellStyle name="Обычный 3 2 2 5" xfId="125"/>
    <cellStyle name="Обычный 3 2 2 6" xfId="226"/>
    <cellStyle name="Обычный 3 2 3" xfId="56"/>
    <cellStyle name="Обычный 3 2 3 2" xfId="157"/>
    <cellStyle name="Обычный 3 2 4" xfId="89"/>
    <cellStyle name="Обычный 3 2 4 2" xfId="190"/>
    <cellStyle name="Обычный 3 2 5" xfId="124"/>
    <cellStyle name="Обычный 3 2 6" xfId="225"/>
    <cellStyle name="Обычный 3 3" xfId="55"/>
    <cellStyle name="Обычный 3 3 2" xfId="156"/>
    <cellStyle name="Обычный 3 4" xfId="88"/>
    <cellStyle name="Обычный 3 4 2" xfId="189"/>
    <cellStyle name="Обычный 3 5" xfId="123"/>
    <cellStyle name="Обычный 3 6" xfId="224"/>
    <cellStyle name="Обычный 30" xfId="15"/>
    <cellStyle name="Обычный 30 2" xfId="51"/>
    <cellStyle name="Обычный 30 2 2" xfId="152"/>
    <cellStyle name="Обычный 30 3" xfId="84"/>
    <cellStyle name="Обычный 30 3 2" xfId="185"/>
    <cellStyle name="Обычный 30 4" xfId="119"/>
    <cellStyle name="Обычный 30 5" xfId="220"/>
    <cellStyle name="Обычный 31" xfId="16"/>
    <cellStyle name="Обычный 31 2" xfId="52"/>
    <cellStyle name="Обычный 31 2 2" xfId="153"/>
    <cellStyle name="Обычный 31 3" xfId="85"/>
    <cellStyle name="Обычный 31 3 2" xfId="186"/>
    <cellStyle name="Обычный 31 4" xfId="120"/>
    <cellStyle name="Обычный 31 5" xfId="221"/>
    <cellStyle name="Обычный 4" xfId="25"/>
    <cellStyle name="Обычный 4 2" xfId="26"/>
    <cellStyle name="Обычный 4 2 2" xfId="29"/>
    <cellStyle name="Обычный 4 2 2 2" xfId="32"/>
    <cellStyle name="Обычный 4 2 2 2 2" xfId="34"/>
    <cellStyle name="Обычный 4 2 2 2 2 2" xfId="67"/>
    <cellStyle name="Обычный 4 2 2 2 2 2 2" xfId="168"/>
    <cellStyle name="Обычный 4 2 2 2 2 3" xfId="100"/>
    <cellStyle name="Обычный 4 2 2 2 2 3 2" xfId="201"/>
    <cellStyle name="Обычный 4 2 2 2 2 4" xfId="135"/>
    <cellStyle name="Обычный 4 2 2 2 3" xfId="65"/>
    <cellStyle name="Обычный 4 2 2 2 3 2" xfId="166"/>
    <cellStyle name="Обычный 4 2 2 2 4" xfId="98"/>
    <cellStyle name="Обычный 4 2 2 2 4 2" xfId="199"/>
    <cellStyle name="Обычный 4 2 2 2 5" xfId="133"/>
    <cellStyle name="Обычный 4 2 2 2 6" xfId="234"/>
    <cellStyle name="Обычный 4 2 2 3" xfId="62"/>
    <cellStyle name="Обычный 4 2 2 3 2" xfId="163"/>
    <cellStyle name="Обычный 4 2 2 4" xfId="95"/>
    <cellStyle name="Обычный 4 2 2 4 2" xfId="196"/>
    <cellStyle name="Обычный 4 2 2 5" xfId="130"/>
    <cellStyle name="Обычный 4 2 2 6" xfId="231"/>
    <cellStyle name="Обычный 4 2 3" xfId="59"/>
    <cellStyle name="Обычный 4 2 3 2" xfId="160"/>
    <cellStyle name="Обычный 4 2 4" xfId="92"/>
    <cellStyle name="Обычный 4 2 4 2" xfId="193"/>
    <cellStyle name="Обычный 4 2 5" xfId="127"/>
    <cellStyle name="Обычный 4 2 6" xfId="228"/>
    <cellStyle name="Обычный 4 3" xfId="58"/>
    <cellStyle name="Обычный 4 3 2" xfId="159"/>
    <cellStyle name="Обычный 4 4" xfId="91"/>
    <cellStyle name="Обычный 4 4 2" xfId="192"/>
    <cellStyle name="Обычный 4 5" xfId="126"/>
    <cellStyle name="Обычный 4 6" xfId="227"/>
    <cellStyle name="Обычный 5" xfId="17"/>
    <cellStyle name="Обычный 5 2" xfId="53"/>
    <cellStyle name="Обычный 5 2 2" xfId="154"/>
    <cellStyle name="Обычный 5 3" xfId="86"/>
    <cellStyle name="Обычный 5 3 2" xfId="187"/>
    <cellStyle name="Обычный 5 4" xfId="121"/>
    <cellStyle name="Обычный 5 5" xfId="222"/>
    <cellStyle name="Обычный 6" xfId="239"/>
    <cellStyle name="Обычный 7" xfId="241"/>
    <cellStyle name="Обычный 7 2" xfId="290"/>
    <cellStyle name="Обычный 7 2 2" xfId="294"/>
    <cellStyle name="Обычный 8" xfId="293"/>
    <cellStyle name="Плохой 2" xfId="279"/>
    <cellStyle name="Пояснение 2" xfId="280"/>
    <cellStyle name="Примечание 2" xfId="281"/>
    <cellStyle name="Процентный 2" xfId="21"/>
    <cellStyle name="Связанная ячейка 2" xfId="283"/>
    <cellStyle name="Текст предупреждения 2" xfId="284"/>
    <cellStyle name="Финансовый" xfId="18" builtinId="3"/>
    <cellStyle name="Хороший 2" xfId="2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45C97"/>
      <color rgb="FF3C908C"/>
      <color rgb="FF8B3180"/>
      <color rgb="FF660066"/>
      <color rgb="FF47375B"/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диаграмма!$G$21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6.8855184005019929E-2"/>
                  <c:y val="-5.502910501345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526079257967382E-2"/>
                  <c:y val="-4.2012215752566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783008210741379E-2"/>
                  <c:y val="4.926505516832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577221108439643E-2"/>
                  <c:y val="4.1538663388432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596836590257084E-2"/>
                  <c:y val="-4.3544880107931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632369594767742E-3"/>
                  <c:y val="2.6748853138439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диаграмма!$AZ$20:$BE$20</c:f>
              <c:strCache>
                <c:ptCount val="6"/>
                <c:pt idx="0">
                  <c:v>1 кв. 2016</c:v>
                </c:pt>
                <c:pt idx="1">
                  <c:v>2 кв. 2016</c:v>
                </c:pt>
                <c:pt idx="2">
                  <c:v>3 кв. 2016</c:v>
                </c:pt>
                <c:pt idx="3">
                  <c:v>4 кв. 2016</c:v>
                </c:pt>
                <c:pt idx="4">
                  <c:v>1 кв. 2017</c:v>
                </c:pt>
                <c:pt idx="5">
                  <c:v>2 кв. 2017</c:v>
                </c:pt>
              </c:strCache>
            </c:strRef>
          </c:cat>
          <c:val>
            <c:numRef>
              <c:f>диаграмма!$AZ$21:$BE$21</c:f>
              <c:numCache>
                <c:formatCode>#,##0</c:formatCode>
                <c:ptCount val="6"/>
                <c:pt idx="0">
                  <c:v>2842</c:v>
                </c:pt>
                <c:pt idx="1">
                  <c:v>3131</c:v>
                </c:pt>
                <c:pt idx="2">
                  <c:v>3030</c:v>
                </c:pt>
                <c:pt idx="3">
                  <c:v>3466</c:v>
                </c:pt>
                <c:pt idx="4">
                  <c:v>3591</c:v>
                </c:pt>
                <c:pt idx="5">
                  <c:v>3177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диаграмма!$G$22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8088958128588201E-2"/>
                  <c:y val="2.1206708454586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935817501890965E-2"/>
                  <c:y val="4.0523426181940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5149565601606114E-2"/>
                  <c:y val="-1.0744681658905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307852960558646E-3"/>
                  <c:y val="-4.5260637314998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210183410225813E-2"/>
                  <c:y val="2.35989389052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468928348141241E-3"/>
                  <c:y val="-3.9643610186037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диаграмма!$AZ$20:$BE$20</c:f>
              <c:strCache>
                <c:ptCount val="6"/>
                <c:pt idx="0">
                  <c:v>1 кв. 2016</c:v>
                </c:pt>
                <c:pt idx="1">
                  <c:v>2 кв. 2016</c:v>
                </c:pt>
                <c:pt idx="2">
                  <c:v>3 кв. 2016</c:v>
                </c:pt>
                <c:pt idx="3">
                  <c:v>4 кв. 2016</c:v>
                </c:pt>
                <c:pt idx="4">
                  <c:v>1 кв. 2017</c:v>
                </c:pt>
                <c:pt idx="5">
                  <c:v>2 кв. 2017</c:v>
                </c:pt>
              </c:strCache>
            </c:strRef>
          </c:cat>
          <c:val>
            <c:numRef>
              <c:f>диаграмма!$AZ$22:$BE$22</c:f>
              <c:numCache>
                <c:formatCode>#,##0</c:formatCode>
                <c:ptCount val="6"/>
                <c:pt idx="0">
                  <c:v>2684</c:v>
                </c:pt>
                <c:pt idx="1">
                  <c:v>3045</c:v>
                </c:pt>
                <c:pt idx="2">
                  <c:v>3860</c:v>
                </c:pt>
                <c:pt idx="3">
                  <c:v>3816</c:v>
                </c:pt>
                <c:pt idx="4">
                  <c:v>2797</c:v>
                </c:pt>
                <c:pt idx="5">
                  <c:v>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12528"/>
        <c:axId val="568511968"/>
      </c:lineChart>
      <c:catAx>
        <c:axId val="56851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568511968"/>
        <c:crosses val="autoZero"/>
        <c:auto val="1"/>
        <c:lblAlgn val="ctr"/>
        <c:lblOffset val="100"/>
        <c:noMultiLvlLbl val="0"/>
      </c:catAx>
      <c:valAx>
        <c:axId val="568511968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568512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 b="1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Структура начисленных ДКВ на 01.09.2017 г. </a:t>
            </a:r>
            <a:endParaRPr lang="ru-RU" sz="14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</c:spPr>
    </c:title>
    <c:autoTitleDeleted val="0"/>
    <c:view3D>
      <c:rotX val="40"/>
      <c:rotY val="20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45504550337628E-2"/>
          <c:y val="0.11845123060380768"/>
          <c:w val="0.83772321416659146"/>
          <c:h val="0.76075879305987948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10"/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noFill/>
              <a:ln>
                <a:noFill/>
              </a:ln>
            </c:spPr>
          </c:dPt>
          <c:dPt>
            <c:idx val="8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-3.36140987695496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631578947368421E-3"/>
                  <c:y val="-8.609673977207971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ru-RU" sz="1050" b="0" i="0" u="none" strike="noStrike" kern="1200" baseline="0">
                      <a:solidFill>
                        <a:srgbClr val="000000"/>
                      </a:solidFill>
                      <a:latin typeface="Times New Roman" panose="02020603050405020304" pitchFamily="18" charset="0"/>
                      <a:ea typeface="Calibri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389473684210526"/>
                      <c:h val="0.13252892484196074"/>
                    </c:manualLayout>
                  </c15:layout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448066307501036"/>
                  <c:y val="-3.91391042174153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89486945710733E-2"/>
                  <c:y val="-6.117978775320264E-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30837269299928"/>
                      <c:h val="0.10838707328160972"/>
                    </c:manualLayout>
                  </c15:layout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184666390385409E-2"/>
                  <c:y val="8.38287907170414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25678014448584"/>
                      <c:h val="0.111999934523304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2.1465594695399794E-2"/>
                  <c:y val="4.51306311237335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2808818897637669E-2"/>
                  <c:y val="7.54958580874462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6903108164111065E-2"/>
                  <c:y val="3.78659917110595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14487380571314"/>
                      <c:h val="0.12901998778450391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диаграмма!#REF!</c:f>
              <c:numCache>
                <c:formatCode>0.00</c:formatCode>
                <c:ptCount val="13"/>
                <c:pt idx="0">
                  <c:v>58.855364933430273</c:v>
                </c:pt>
                <c:pt idx="1">
                  <c:v>0</c:v>
                </c:pt>
                <c:pt idx="2">
                  <c:v>0.4774962067235427</c:v>
                </c:pt>
                <c:pt idx="3">
                  <c:v>0</c:v>
                </c:pt>
                <c:pt idx="4">
                  <c:v>0</c:v>
                </c:pt>
                <c:pt idx="5">
                  <c:v>4.5069790020595351</c:v>
                </c:pt>
                <c:pt idx="6">
                  <c:v>1.7230789650004104</c:v>
                </c:pt>
                <c:pt idx="7">
                  <c:v>0</c:v>
                </c:pt>
                <c:pt idx="8">
                  <c:v>0</c:v>
                </c:pt>
                <c:pt idx="9">
                  <c:v>2.0267146139851042</c:v>
                </c:pt>
                <c:pt idx="10">
                  <c:v>8.0152440476105173</c:v>
                </c:pt>
                <c:pt idx="11">
                  <c:v>3.65252396303302</c:v>
                </c:pt>
                <c:pt idx="12">
                  <c:v>20.742598268157593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13"/>
                      <c:pt idx="0">
                        <c:v>Общегосударственные вопросы</c:v>
                      </c:pt>
                      <c:pt idx="1">
                        <c:v>Обслуживание государственного и муниципального долга</c:v>
                      </c:pt>
                      <c:pt idx="2">
                        <c:v>Национальная безопасность и правоохранительная деятельность</c:v>
                      </c:pt>
                      <c:pt idx="3">
                        <c:v>Национальная экономика</c:v>
                      </c:pt>
                      <c:pt idx="4">
                        <c:v>Жилищно-коммунальное хозяйство</c:v>
                      </c:pt>
                      <c:pt idx="5">
                        <c:v>Образование</c:v>
                      </c:pt>
                      <c:pt idx="6">
                        <c:v>Культура, кинематография</c:v>
                      </c:pt>
                      <c:pt idx="7">
                        <c:v>Средства массовой информации</c:v>
                      </c:pt>
                      <c:pt idx="8">
                        <c:v>Здравоохранение </c:v>
                      </c:pt>
                      <c:pt idx="9">
                        <c:v>Физическая культура и спорт</c:v>
                      </c:pt>
                      <c:pt idx="10">
                        <c:v> Социальная политика</c:v>
                      </c:pt>
                      <c:pt idx="11">
                        <c:v>ДКВ работникам организаций краевого подчинения</c:v>
                      </c:pt>
                      <c:pt idx="12">
                        <c:v>ДКВ работникам организаций федерального подчинения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1"/>
                      <c:pt idx="0">
                        <c:v>Величина прожиточного минимума (на душу населения)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1"/>
                      <c:pt idx="0">
                        <c:v>Средний размер пенсии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90159920"/>
        <c:axId val="490160480"/>
        <c:axId val="0"/>
      </c:bar3DChart>
      <c:catAx>
        <c:axId val="49015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49016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16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490159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диаграмма!$B$41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476548369740419E-2"/>
                  <c:y val="-2.1356072739853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849351997771095E-2"/>
                  <c:y val="4.1909458215097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99751807163006E-2"/>
                  <c:y val="-3.3908231104430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994527690268562E-2"/>
                  <c:y val="-5.53722856191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3700294151205405E-3"/>
                  <c:y val="-1.6862176647965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3069933486953246E-2"/>
                  <c:y val="-2.2957733456216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3823894401231004E-2"/>
                  <c:y val="2.1703994010922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414163431107611E-2"/>
                  <c:y val="3.2250795610793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диаграмма!$B$42:$B$53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диаграмма!$C$41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2005246218005E-2"/>
                  <c:y val="-3.73134751265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607575128289416E-2"/>
                  <c:y val="-4.3772313639170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006226676772815E-2"/>
                  <c:y val="-3.4005165877766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27209454694268E-2"/>
                  <c:y val="-4.7484035855899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816330784593102E-2"/>
                  <c:y val="-3.3611908958860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155416595199629E-2"/>
                  <c:y val="3.4732773199473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099806154918935E-2"/>
                  <c:y val="3.7966069846723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548957608411072E-2"/>
                  <c:y val="3.4519367567712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332937258308768E-2"/>
                  <c:y val="3.9498832308807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4973430551583907E-2"/>
                  <c:y val="-3.2560539494209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8446984850285193E-2"/>
                  <c:y val="-3.9464109349299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487015138138965E-2"/>
                  <c:y val="-3.1933820229278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диаграмма!$C$42:$C$53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  <c:pt idx="11">
                  <c:v>5665.8249999999998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диаграмма!$D$41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30817213910172E-2"/>
                  <c:y val="3.8052267229783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803695266993458E-2"/>
                  <c:y val="-4.2146843816360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36950901516395E-2"/>
                  <c:y val="3.6394384344884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264695834811602E-2"/>
                  <c:y val="4.2829660251075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67692929952217E-2"/>
                  <c:y val="3.818394939110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391112570580983E-2"/>
                  <c:y val="4.0186621808236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9770588259649375E-3"/>
                  <c:y val="3.3640840260441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2557399599359E-2"/>
                  <c:y val="3.8208854171326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25166019724569E-2"/>
                  <c:y val="3.145967791885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диаграмма!$D$42:$D$53</c:f>
              <c:numCache>
                <c:formatCode>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0157680"/>
        <c:axId val="490156000"/>
      </c:lineChart>
      <c:catAx>
        <c:axId val="49015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9015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156000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9015768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диаграмма!$E$41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740158642153753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7857735885620718E-2"/>
                  <c:y val="2.1677651894244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0339476304257242E-2"/>
                  <c:y val="1.938341081605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15324395509783E-2"/>
                  <c:y val="2.0036247762804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6337900656979915E-2"/>
                  <c:y val="-9.69895239865196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288355507237696E-2"/>
                  <c:y val="-2.796195113074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8762951976486857E-2"/>
                  <c:y val="-4.0786421158583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6296835345408602E-2"/>
                  <c:y val="-1.9046202608039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0927800437331485E-2"/>
                  <c:y val="-5.0037346492663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897695819678604E-2"/>
                  <c:y val="-4.3142968198672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359057737127496E-2"/>
                  <c:y val="-3.9714022824066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889747093792034E-2"/>
                  <c:y val="-3.0731307755215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диаграмма!$E$42:$E$53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диаграмма!$F$41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083793114678037E-2"/>
                  <c:y val="-3.2087440030511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51912305763071E-2"/>
                  <c:y val="-3.3282072124234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3760140954493106E-2"/>
                  <c:y val="-3.1831438128485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8597968103511E-2"/>
                  <c:y val="2.8331746138920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211230981040647E-2"/>
                  <c:y val="2.6342387162990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307935766371771E-2"/>
                  <c:y val="3.069533192784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6126832508253204E-2"/>
                  <c:y val="-1.0284394129266361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5884322055874942E-2"/>
                  <c:y val="3.6347707935719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6078915807244436E-2"/>
                  <c:y val="5.6897856544563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6974087268864637E-2"/>
                  <c:y val="3.5873244125447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5324596985217444E-2"/>
                  <c:y val="-3.3631141927506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89792284572199E-2"/>
                  <c:y val="-3.5531864807011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диаграмма!$F$42:$F$53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  <c:pt idx="11">
                  <c:v>11009.75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диаграмма!$G$41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374116538337984E-2"/>
                  <c:y val="-2.6506885330178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975279088582907E-2"/>
                  <c:y val="-3.5183446739742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763999459104418E-2"/>
                  <c:y val="-3.9945681714555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267143716196536E-2"/>
                  <c:y val="-4.4247660723963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723917166854421E-2"/>
                  <c:y val="-3.5007086977297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4112604917459146E-2"/>
                  <c:y val="3.2249591948088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21543819979886E-2"/>
                  <c:y val="-3.2905368714429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881343784530704E-2"/>
                  <c:y val="3.5180884696755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диаграмма!$G$42:$G$53</c:f>
              <c:numCache>
                <c:formatCode>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0157120"/>
        <c:axId val="490158800"/>
      </c:lineChart>
      <c:catAx>
        <c:axId val="49015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9015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158800"/>
        <c:scaling>
          <c:orientation val="minMax"/>
          <c:max val="17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90157120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1"/>
                      <c:pt idx="0">
                        <c:v>Величина прожиточного минимума (на душу населения)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1"/>
                      <c:pt idx="0">
                        <c:v>Средний размер пенсии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12445520"/>
        <c:axId val="412442160"/>
        <c:axId val="0"/>
      </c:bar3DChart>
      <c:catAx>
        <c:axId val="41244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41244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42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412445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диаграмма!$K$41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12840903911E-2"/>
                  <c:y val="-4.8292054402290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446206182381496E-2"/>
                  <c:y val="-5.4762245628387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350732675866824E-2"/>
                  <c:y val="-4.3913541914565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419977319667186E-2"/>
                  <c:y val="5.1900692431959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253258690173138E-2"/>
                  <c:y val="2.6433873265238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1041539069468754E-3"/>
                  <c:y val="-8.823937520611314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239339038121186E-2"/>
                  <c:y val="-5.3645021645021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820039497662116E-2"/>
                  <c:y val="-4.4841860787189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0755338459839532E-2"/>
                  <c:y val="-2.9027541541539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448558934019877E-2"/>
                  <c:y val="-3.6960834441149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938145312901331E-2"/>
                  <c:y val="-1.8791890753928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309325324405483E-2"/>
                  <c:y val="2.9427098049734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диаграмма!$K$42:$K$53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диаграмма!$L$41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6719893454767E-2"/>
                  <c:y val="-3.9324744194956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503049249673032E-2"/>
                  <c:y val="-3.8027379437272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0277286360711335E-2"/>
                  <c:y val="-2.3664569923582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874953267070138E-2"/>
                  <c:y val="-6.1019190782970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482474297028619E-2"/>
                  <c:y val="-5.87852882026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705771826337008E-2"/>
                  <c:y val="-4.0970787742441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965402957313165E-2"/>
                  <c:y val="4.0004467816466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3225467886676694E-2"/>
                  <c:y val="-3.9211371305859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48956403400107E-2"/>
                  <c:y val="-5.5519787299314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0676582622891345E-2"/>
                  <c:y val="3.8093441569105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031511256798827E-2"/>
                  <c:y val="-3.9861721041528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541632892543445E-2"/>
                  <c:y val="-4.2775743941098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диаграмма!$L$42:$L$53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  <c:pt idx="11">
                  <c:v>706.98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диаграмма!$M$41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92191472744809E-2"/>
                  <c:y val="3.8249443711747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220493725211403E-2"/>
                  <c:y val="5.7306644232072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973991680921333E-2"/>
                  <c:y val="5.3699492648133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906586210765714E-2"/>
                  <c:y val="-4.2010740269963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085655288211806E-2"/>
                  <c:y val="-4.7479570484712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543488429335497E-2"/>
                  <c:y val="3.8735521696151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6552890988492739E-2"/>
                  <c:y val="-2.898031640312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5720047347523103E-2"/>
                  <c:y val="3.9974222503096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диаграмма!$M$42:$M$53</c:f>
              <c:numCache>
                <c:formatCode>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2453920"/>
        <c:axId val="412457280"/>
      </c:lineChart>
      <c:catAx>
        <c:axId val="41245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1245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57280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1245392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диаграмма!$H$41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312533163981738E-2"/>
                  <c:y val="-4.1831453344949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124876945809073E-2"/>
                  <c:y val="-4.2407152022353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570391086582784E-2"/>
                  <c:y val="-4.5573759802714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273395562421457E-2"/>
                  <c:y val="-3.4515548971210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8880695653096543E-2"/>
                  <c:y val="-4.5725371056616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462689063017561E-2"/>
                  <c:y val="-4.7776363858527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47119069353765E-2"/>
                  <c:y val="-4.0612483064829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886531458152173E-2"/>
                  <c:y val="-4.1954344683331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025876970311676E-2"/>
                  <c:y val="-2.808032300902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4465499677657977E-3"/>
                  <c:y val="-8.223585250981563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2609934765667559E-2"/>
                  <c:y val="2.824369229594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108443636787242E-2"/>
                  <c:y val="3.1506249855876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диаграмма!$H$42:$H$53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диаграмма!$I$41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60626085134311E-2"/>
                  <c:y val="3.3572880881529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343644225480041E-2"/>
                  <c:y val="4.6531932325189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641329872766359E-2"/>
                  <c:y val="-6.1000204887236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904375993261601E-2"/>
                  <c:y val="-3.9613211065395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962069302042537E-2"/>
                  <c:y val="-4.1061999725933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708324514472778E-2"/>
                  <c:y val="-6.0986952155252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527263127797525E-2"/>
                  <c:y val="-4.7768147164697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81193904447723E-2"/>
                  <c:y val="-4.226693811795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5572772427638382E-2"/>
                  <c:y val="-3.6611202216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910257134733448E-2"/>
                  <c:y val="3.64029027887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7.9316141979917203E-3"/>
                  <c:y val="-3.2921376577174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147982784405078E-2"/>
                  <c:y val="-4.4876931154973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диаграмма!$I$42:$I$53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  <c:pt idx="11">
                  <c:v>919.05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диаграмма!$J$41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393191614841236E-2"/>
                  <c:y val="4.146223223186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750659577094785E-2"/>
                  <c:y val="-3.3884320083163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92794857293614E-2"/>
                  <c:y val="3.8253745818431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328582845657246E-2"/>
                  <c:y val="3.962248797778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63911549028879E-2"/>
                  <c:y val="6.0892567304725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036911117931643E-2"/>
                  <c:y val="6.774690568587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3258564499851E-2"/>
                  <c:y val="5.6064622441593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36817261136355E-2"/>
                  <c:y val="4.014038439188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4950885016837E-2"/>
                  <c:y val="-5.2655032260660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диаграмма!$J$42:$J$53</c:f>
              <c:numCache>
                <c:formatCode>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446640"/>
        <c:axId val="412448320"/>
      </c:lineChart>
      <c:catAx>
        <c:axId val="41244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124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48320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1244664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276335507493507E-2"/>
          <c:y val="0.1634168190736065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диаграмма!$Q$41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07437361628804E-2"/>
                  <c:y val="-3.9545907089669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818528905066361E-2"/>
                  <c:y val="3.738575915899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5551848540156821E-2"/>
                  <c:y val="3.0343793827764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435443351958538E-2"/>
                  <c:y val="-3.9802552540702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151870566393586E-2"/>
                  <c:y val="5.2665517315967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328456564675734E-2"/>
                  <c:y val="4.4958553805806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319829808668632E-2"/>
                  <c:y val="4.1426317324854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35538929694E-2"/>
                  <c:y val="4.1538855478211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367924645622388E-2"/>
                  <c:y val="4.2055946369869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896975246475943E-2"/>
                  <c:y val="4.909586555286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3274101514E-2"/>
                  <c:y val="4.1539147785102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922519407120134E-2"/>
                  <c:y val="4.6228334943944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диаграмма!$Q$42:$Q$53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диаграмма!$R$41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9644633670407951E-3"/>
                  <c:y val="2.437401017578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445670987401661E-2"/>
                  <c:y val="4.151722476821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567180750368681E-2"/>
                  <c:y val="3.4458597944147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410967676665599E-2"/>
                  <c:y val="4.0853980430638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7498876000913768E-2"/>
                  <c:y val="-9.1395595870522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628344561886843E-2"/>
                  <c:y val="-4.2603627005609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796979156525092E-2"/>
                  <c:y val="-2.393408830357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148296512583467E-2"/>
                  <c:y val="-3.2437295787097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229779622914998E-3"/>
                  <c:y val="-9.01221823669272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741074192454412E-2"/>
                  <c:y val="-4.763023879719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8594812794121355E-3"/>
                  <c:y val="-1.739287045405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225877153425956E-2"/>
                      <c:h val="4.640371907904621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2140821184158388E-2"/>
                  <c:y val="-4.2916069524288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диаграмма!$R$42:$R$53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  <c:pt idx="11">
                  <c:v>16.38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диаграмма!$S$41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094206314747491E-2"/>
                  <c:y val="5.1996234769137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900353909864318E-2"/>
                  <c:y val="-4.5352291189110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57925853849782E-2"/>
                  <c:y val="-5.4134433297786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923111068139213E-2"/>
                  <c:y val="-6.6076557513427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10554736814562E-3"/>
                  <c:y val="-2.9488432945826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8338184429157665E-2"/>
                  <c:y val="3.6359041088607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848558194583537E-2"/>
                  <c:y val="4.5446706315173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178937853634082E-2"/>
                  <c:y val="-4.7815269059724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135328145553318E-2"/>
                  <c:y val="-5.0151385739282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008688823835925E-2"/>
                  <c:y val="-4.7935114885377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диаграмма!$S$42:$S$53</c:f>
              <c:numCache>
                <c:formatCode>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3027072"/>
        <c:axId val="423027632"/>
      </c:lineChart>
      <c:catAx>
        <c:axId val="42302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2302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027632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23027072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диаграмма!$N$41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462269833892001E-2"/>
                  <c:y val="-3.785960188666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256269673522025E-2"/>
                  <c:y val="-5.4450502085776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67085702083911E-2"/>
                  <c:y val="3.5362417281324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998297273725907E-2"/>
                  <c:y val="4.2338428067469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7052982683276054E-2"/>
                  <c:y val="3.796855828514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889156643728696E-2"/>
                  <c:y val="4.1871771785255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4800056821900302E-2"/>
                  <c:y val="-3.5499301152474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344403031662797E-2"/>
                  <c:y val="-3.5442059461513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952280995017584E-2"/>
                  <c:y val="-4.926724071155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481156638368129E-2"/>
                  <c:y val="-3.7181104045175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922403709326497E-2"/>
                  <c:y val="-4.8577714654371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диаграмма!$N$42:$N$53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диаграмма!$O$41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821292434008856E-2"/>
                  <c:y val="2.9236479334854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404282235986444E-2"/>
                  <c:y val="4.5236953030041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820316598941244E-2"/>
                  <c:y val="-3.5685467936381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168982264612734E-2"/>
                  <c:y val="2.9425696509441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39252988566156E-2"/>
                  <c:y val="-4.6939236894738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895541960092098E-2"/>
                  <c:y val="-6.0436460016285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393758346554181E-2"/>
                  <c:y val="-4.054917363216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427287958157281E-2"/>
                  <c:y val="-4.0308390922938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621535768202383E-2"/>
                  <c:y val="-3.5241188390019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1744086133423912E-2"/>
                  <c:y val="-2.98835761772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7.8877240349714828E-3"/>
                  <c:y val="-2.6586927415697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184328546728634E-2"/>
                  <c:y val="-5.3265756628811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диаграмма!$O$42:$O$53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  <c:pt idx="11">
                  <c:v>1150.77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диаграмма!$P$41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59199058256251E-2"/>
                  <c:y val="3.68265206574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653123070327343E-2"/>
                  <c:y val="-2.425503717313122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lang="ru-RU" sz="1100" b="1" i="1" u="none" strike="noStrike" kern="1200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08079317910359E-2"/>
                  <c:y val="2.142980259873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3988169251534516E-2"/>
                  <c:y val="-3.4674023011684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75301838425279E-2"/>
                  <c:y val="3.9181937463190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400439386957811E-2"/>
                  <c:y val="3.9132835645713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3269743959969245E-3"/>
                  <c:y val="2.3468547432608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468804443224857E-2"/>
                  <c:y val="2.5964375589707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6734002703060676E-2"/>
                  <c:y val="-4.4758275953789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3871117030555396E-2"/>
                  <c:y val="-4.3480053240024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76580197165844E-2"/>
                  <c:y val="-3.78546129319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диаграмма!$P$42:$P$53</c:f>
              <c:numCache>
                <c:formatCode>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3037152"/>
        <c:axId val="423039392"/>
      </c:lineChart>
      <c:catAx>
        <c:axId val="42303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2303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039392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2303715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23031552"/>
        <c:axId val="423038272"/>
        <c:axId val="0"/>
      </c:bar3DChart>
      <c:catAx>
        <c:axId val="42303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4230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038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42303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01.09.2017г.</a:t>
            </a:r>
          </a:p>
        </c:rich>
      </c:tx>
      <c:layout>
        <c:manualLayout>
          <c:xMode val="edge"/>
          <c:yMode val="edge"/>
          <c:x val="0.30669614525967437"/>
          <c:y val="1.947281861272023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- 22,7%
(2016г. - 23,6%)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- 31,5%
(2016г. - 31,6%)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- 27,6%</a:t>
                    </a:r>
                  </a:p>
                  <a:p>
                    <a:pPr>
                      <a:defRPr/>
                    </a:pPr>
                    <a:r>
                      <a:rPr lang="ru-RU"/>
                      <a:t>(2016г. - 28,9%)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- 16,7%
(2016г. - 15,0%)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- 1,5%
(2016г. - 0,9%)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диаграмма!$A$14:$A$18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диаграмма!$C$14:$C$18</c:f>
              <c:numCache>
                <c:formatCode>0.0</c:formatCode>
                <c:ptCount val="5"/>
                <c:pt idx="0">
                  <c:v>22.7</c:v>
                </c:pt>
                <c:pt idx="1">
                  <c:v>31.5</c:v>
                </c:pt>
                <c:pt idx="2">
                  <c:v>27.6</c:v>
                </c:pt>
                <c:pt idx="3">
                  <c:v>16.7</c:v>
                </c:pt>
                <c:pt idx="4">
                  <c:v>1.5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23038832"/>
        <c:axId val="423039952"/>
        <c:axId val="0"/>
      </c:bar3DChart>
      <c:catAx>
        <c:axId val="42303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42303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03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423038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502267168"/>
        <c:axId val="502278368"/>
        <c:axId val="0"/>
      </c:bar3DChart>
      <c:catAx>
        <c:axId val="50226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50227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227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502267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502268288"/>
        <c:axId val="502269408"/>
        <c:axId val="0"/>
      </c:bar3DChart>
      <c:catAx>
        <c:axId val="50226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50226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22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502268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502277248"/>
        <c:axId val="502268848"/>
        <c:axId val="0"/>
      </c:bar3DChart>
      <c:catAx>
        <c:axId val="5022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50226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2268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502277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502271088"/>
        <c:axId val="502267728"/>
        <c:axId val="0"/>
      </c:bar3DChart>
      <c:catAx>
        <c:axId val="50227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50226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226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502271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диаграмма!$A$6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диаграмма!$B$4:$C$4</c:f>
              <c:strCache>
                <c:ptCount val="2"/>
                <c:pt idx="0">
                  <c:v>на 01.09.2016г.</c:v>
                </c:pt>
                <c:pt idx="1">
                  <c:v>на 01.09.2017г.</c:v>
                </c:pt>
              </c:strCache>
            </c:strRef>
          </c:cat>
          <c:val>
            <c:numRef>
              <c:f>диаграмма!$B$6:$C$6</c:f>
              <c:numCache>
                <c:formatCode>#\ ##0.0</c:formatCode>
                <c:ptCount val="2"/>
                <c:pt idx="0">
                  <c:v>44.2</c:v>
                </c:pt>
                <c:pt idx="1">
                  <c:v>53.9</c:v>
                </c:pt>
              </c:numCache>
            </c:numRef>
          </c:val>
        </c:ser>
        <c:ser>
          <c:idx val="1"/>
          <c:order val="1"/>
          <c:tx>
            <c:strRef>
              <c:f>диаграмма!$A$7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диаграмма!$B$4:$C$4</c:f>
              <c:strCache>
                <c:ptCount val="2"/>
                <c:pt idx="0">
                  <c:v>на 01.09.2016г.</c:v>
                </c:pt>
                <c:pt idx="1">
                  <c:v>на 01.09.2017г.</c:v>
                </c:pt>
              </c:strCache>
            </c:strRef>
          </c:cat>
          <c:val>
            <c:numRef>
              <c:f>диаграмма!$B$7:$C$7</c:f>
              <c:numCache>
                <c:formatCode>#\ ##0.0</c:formatCode>
                <c:ptCount val="2"/>
                <c:pt idx="0">
                  <c:v>55.8</c:v>
                </c:pt>
                <c:pt idx="1">
                  <c:v>46.1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68517568"/>
        <c:axId val="568516448"/>
        <c:axId val="0"/>
      </c:bar3DChart>
      <c:catAx>
        <c:axId val="56851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568516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851644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568517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диаграмма!$A$10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диаграмма!$B$9:$C$9</c:f>
              <c:strCache>
                <c:ptCount val="2"/>
                <c:pt idx="0">
                  <c:v>на 01.09.2016г.</c:v>
                </c:pt>
                <c:pt idx="1">
                  <c:v>на 01.09.2017г.</c:v>
                </c:pt>
              </c:strCache>
            </c:strRef>
          </c:cat>
          <c:val>
            <c:numRef>
              <c:f>диаграмма!$B$10:$C$10</c:f>
              <c:numCache>
                <c:formatCode>#\ ##0.0</c:formatCode>
                <c:ptCount val="2"/>
                <c:pt idx="0">
                  <c:v>33.5</c:v>
                </c:pt>
                <c:pt idx="1">
                  <c:v>37.4</c:v>
                </c:pt>
              </c:numCache>
            </c:numRef>
          </c:val>
        </c:ser>
        <c:ser>
          <c:idx val="1"/>
          <c:order val="1"/>
          <c:tx>
            <c:strRef>
              <c:f>диаграмма!$A$11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диаграмма!$B$9:$C$9</c:f>
              <c:strCache>
                <c:ptCount val="2"/>
                <c:pt idx="0">
                  <c:v>на 01.09.2016г.</c:v>
                </c:pt>
                <c:pt idx="1">
                  <c:v>на 01.09.2017г.</c:v>
                </c:pt>
              </c:strCache>
            </c:strRef>
          </c:cat>
          <c:val>
            <c:numRef>
              <c:f>диаграмма!$B$11:$C$11</c:f>
              <c:numCache>
                <c:formatCode>#\ ##0.0</c:formatCode>
                <c:ptCount val="2"/>
                <c:pt idx="0">
                  <c:v>33.6</c:v>
                </c:pt>
                <c:pt idx="1">
                  <c:v>29.7</c:v>
                </c:pt>
              </c:numCache>
            </c:numRef>
          </c:val>
        </c:ser>
        <c:ser>
          <c:idx val="2"/>
          <c:order val="2"/>
          <c:tx>
            <c:strRef>
              <c:f>диаграмма!$A$12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диаграмма!$B$9:$C$9</c:f>
              <c:strCache>
                <c:ptCount val="2"/>
                <c:pt idx="0">
                  <c:v>на 01.09.2016г.</c:v>
                </c:pt>
                <c:pt idx="1">
                  <c:v>на 01.09.2017г.</c:v>
                </c:pt>
              </c:strCache>
            </c:strRef>
          </c:cat>
          <c:val>
            <c:numRef>
              <c:f>диаграмма!$B$12:$C$12</c:f>
              <c:numCache>
                <c:formatCode>#\ ##0.0</c:formatCode>
                <c:ptCount val="2"/>
                <c:pt idx="0">
                  <c:v>32.9</c:v>
                </c:pt>
                <c:pt idx="1">
                  <c:v>32.9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1330624"/>
        <c:axId val="381330064"/>
        <c:axId val="0"/>
      </c:bar3DChart>
      <c:catAx>
        <c:axId val="381330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8133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133006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381330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показателей уровня жизни населения</a:t>
            </a:r>
          </a:p>
        </c:rich>
      </c:tx>
      <c:layout>
        <c:manualLayout>
          <c:xMode val="edge"/>
          <c:yMode val="edge"/>
          <c:x val="0.29559206723711667"/>
          <c:y val="3.669724770642848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484224834619271"/>
          <c:y val="0.12234935764608371"/>
          <c:w val="0.87640449438202261"/>
          <c:h val="0.60607665001778765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011636812315561E-3"/>
                  <c:y val="7.518689018840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110224944939067E-3"/>
                  <c:y val="7.3524824701706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174734951967191E-3"/>
                  <c:y val="7.029138477728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(диаграмма!#REF!,диаграмма!#REF!,диаграмма!#REF!)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1"/>
                      <c:pt idx="0">
                        <c:v>Величина прожиточного минимума (на душу населения)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(диаграмма!#REF!,диаграмма!#REF!,диаграмма!#REF!)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3.6037530950906254E-3"/>
                  <c:y val="8.3393211858199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029435490851834E-3"/>
                  <c:y val="8.1743167348013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011879623123848E-3"/>
                  <c:y val="8.176425528094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(диаграмма!#REF!,диаграмма!#REF!,диаграмма!#REF!)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1"/>
                      <c:pt idx="0">
                        <c:v>Средний размер пенсии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(диаграмма!#REF!,диаграмма!#REF!,диаграмма!#REF!)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invertIfNegative val="0"/>
          <c:dLbls>
            <c:dLbl>
              <c:idx val="0"/>
              <c:layout>
                <c:manualLayout>
                  <c:x val="2.4024024024024032E-3"/>
                  <c:y val="8.6707426474415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9.3251521729833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024221587445257E-3"/>
                  <c:y val="0.103116887048503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(диаграмма!#REF!,диаграмма!#REF!,диаграмма!#REF!)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1"/>
                      <c:pt idx="0">
                        <c:v>Средняя заработная плата по городу (по крупным и средним организациям)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(диаграмма!#REF!,диаграмма!#REF!,диаграмма!#REF!)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4024024024024032E-3"/>
                  <c:y val="8.6707555292651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9.32515217298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9.32515217298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(диаграмма!#REF!,диаграмма!#REF!,диаграмма!#REF!)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1"/>
                      <c:pt idx="0">
                        <c:v>Средний заработная плата работника местного бюджета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(диаграмма!#REF!,диаграмма!#REF!,диаграмма!#REF!)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1.2011636812316222E-3"/>
                  <c:y val="9.9844893725227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039127733912023E-3"/>
                  <c:y val="0.10147383951358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122189086037268E-3"/>
                  <c:y val="9.9928120703009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(диаграмма!#REF!,диаграмма!#REF!,диаграмма!#REF!)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1"/>
                      <c:pt idx="0">
                        <c:v>Средняя заработная плата работника ЗФ ПАО "ГМК "Норильский никель"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(диаграмма!#REF!,диаграмма!#REF!,диаграмма!#REF!)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83316928"/>
        <c:axId val="383319728"/>
        <c:axId val="0"/>
      </c:bar3DChart>
      <c:catAx>
        <c:axId val="38331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8331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31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60000"/>
                </a:srgb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83316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80365396058392"/>
          <c:y val="0.80138919022208177"/>
          <c:w val="0.59334570060893799"/>
          <c:h val="0.15589159403835004"/>
        </c:manualLayout>
      </c:layout>
      <c:overlay val="1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2017 август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pPr>
                      <a:defRPr sz="1800" b="1"/>
                    </a:pPr>
                    <a:fld id="{CB343838-D347-4214-B13E-34D51CB4B11A}" type="VALUE">
                      <a:rPr lang="en-US" b="0"/>
                      <a:pPr>
                        <a:defRPr sz="1800" b="1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27258983263471898"/>
                  <c:y val="1.1528962888086905E-3"/>
                </c:manualLayout>
              </c:layout>
              <c:tx>
                <c:rich>
                  <a:bodyPr/>
                  <a:lstStyle/>
                  <a:p>
                    <a:pPr>
                      <a:defRPr sz="1800" b="0"/>
                    </a:pPr>
                    <a:fld id="{BF44B23D-084F-4F68-A104-697269113FB3}" type="VALUE">
                      <a:rPr lang="en-US" b="1"/>
                      <a:pPr>
                        <a:defRPr sz="1800"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диаграмма!$A$29:$A$37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диаграмма!$B$29:$B$37</c:f>
              <c:numCache>
                <c:formatCode>0.00</c:formatCode>
                <c:ptCount val="8"/>
                <c:pt idx="0">
                  <c:v>3839.86</c:v>
                </c:pt>
                <c:pt idx="1">
                  <c:v>4437.59</c:v>
                </c:pt>
                <c:pt idx="2">
                  <c:v>5379.75</c:v>
                </c:pt>
                <c:pt idx="3">
                  <c:v>5974.92</c:v>
                </c:pt>
                <c:pt idx="4">
                  <c:v>6378.03</c:v>
                </c:pt>
                <c:pt idx="5">
                  <c:v>6464.45</c:v>
                </c:pt>
                <c:pt idx="6">
                  <c:v>6777.36</c:v>
                </c:pt>
                <c:pt idx="7">
                  <c:v>9104.9500000000007</c:v>
                </c:pt>
              </c:numCache>
            </c:numRef>
          </c:val>
        </c:ser>
        <c:ser>
          <c:idx val="1"/>
          <c:order val="1"/>
          <c:tx>
            <c:v>2016 август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диаграмма!$A$29:$A$37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диаграмма!$C$29:$C$37</c:f>
              <c:numCache>
                <c:formatCode>0.00</c:formatCode>
                <c:ptCount val="8"/>
                <c:pt idx="0">
                  <c:v>3715.03</c:v>
                </c:pt>
                <c:pt idx="1">
                  <c:v>4225.62</c:v>
                </c:pt>
                <c:pt idx="2">
                  <c:v>5490.22</c:v>
                </c:pt>
                <c:pt idx="3">
                  <c:v>5826.4</c:v>
                </c:pt>
                <c:pt idx="4">
                  <c:v>6483.22</c:v>
                </c:pt>
                <c:pt idx="5">
                  <c:v>5558.86</c:v>
                </c:pt>
                <c:pt idx="6">
                  <c:v>6504.1</c:v>
                </c:pt>
                <c:pt idx="7">
                  <c:v>9369.75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383310768"/>
        <c:axId val="383315248"/>
      </c:barChart>
      <c:catAx>
        <c:axId val="383310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8331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315248"/>
        <c:scaling>
          <c:orientation val="minMax"/>
          <c:max val="9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83310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Структура распределения налогов, сборов и иных обязательных платежей консолидированного</a:t>
            </a:r>
            <a:r>
              <a:rPr lang="ru-RU" baseline="0"/>
              <a:t> бюджета края  в </a:t>
            </a:r>
            <a:r>
              <a:rPr lang="ru-RU"/>
              <a:t>динамике, %</a:t>
            </a:r>
          </a:p>
        </c:rich>
      </c:tx>
      <c:layout>
        <c:manualLayout>
          <c:xMode val="edge"/>
          <c:yMode val="edge"/>
          <c:x val="0.12635981344765587"/>
          <c:y val="3.14960629921259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2739951269417772E-2"/>
          <c:y val="0.21233657320068289"/>
          <c:w val="0.94851794071757956"/>
          <c:h val="0.47423048687192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диаграмма!$D$20</c:f>
              <c:strCache>
                <c:ptCount val="1"/>
                <c:pt idx="0">
                  <c:v>на 01.09.2016г.</c:v>
                </c:pt>
              </c:strCache>
            </c:strRef>
          </c:tx>
          <c:spPr>
            <a:gradFill rotWithShape="0">
              <a:gsLst>
                <a:gs pos="0">
                  <a:srgbClr val="C0C0FF"/>
                </a:gs>
                <a:gs pos="100000">
                  <a:srgbClr val="C0C0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диаграмма!$A$22:$A$23</c:f>
              <c:strCache>
                <c:ptCount val="2"/>
                <c:pt idx="0">
                  <c:v>краевой бюджет</c:v>
                </c:pt>
                <c:pt idx="1">
                  <c:v>городской бюджет</c:v>
                </c:pt>
              </c:strCache>
            </c:strRef>
          </c:cat>
          <c:val>
            <c:numRef>
              <c:f>диаграмма!$D$22:$D$23</c:f>
              <c:numCache>
                <c:formatCode>#\ ##0.0</c:formatCode>
                <c:ptCount val="2"/>
                <c:pt idx="0">
                  <c:v>83.3840114367909</c:v>
                </c:pt>
                <c:pt idx="1">
                  <c:v>16.615988563209097</c:v>
                </c:pt>
              </c:numCache>
            </c:numRef>
          </c:val>
        </c:ser>
        <c:ser>
          <c:idx val="1"/>
          <c:order val="1"/>
          <c:tx>
            <c:strRef>
              <c:f>диаграмма!$E$20</c:f>
              <c:strCache>
                <c:ptCount val="1"/>
                <c:pt idx="0">
                  <c:v>на 01.01.2017г.</c:v>
                </c:pt>
              </c:strCache>
            </c:strRef>
          </c:tx>
          <c:spPr>
            <a:gradFill rotWithShape="0">
              <a:gsLst>
                <a:gs pos="0">
                  <a:schemeClr val="accent5">
                    <a:lumMod val="40000"/>
                    <a:lumOff val="60000"/>
                  </a:schemeClr>
                </a:gs>
                <a:gs pos="100000">
                  <a:srgbClr val="3C908C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диаграмма!$A$22:$A$23</c:f>
              <c:strCache>
                <c:ptCount val="2"/>
                <c:pt idx="0">
                  <c:v>краевой бюджет</c:v>
                </c:pt>
                <c:pt idx="1">
                  <c:v>городской бюджет</c:v>
                </c:pt>
              </c:strCache>
            </c:strRef>
          </c:cat>
          <c:val>
            <c:numRef>
              <c:f>диаграмма!$E$22:$E$23</c:f>
              <c:numCache>
                <c:formatCode>0.0</c:formatCode>
                <c:ptCount val="2"/>
                <c:pt idx="0">
                  <c:v>83.547626969689645</c:v>
                </c:pt>
                <c:pt idx="1">
                  <c:v>16.452373030310362</c:v>
                </c:pt>
              </c:numCache>
            </c:numRef>
          </c:val>
        </c:ser>
        <c:ser>
          <c:idx val="2"/>
          <c:order val="2"/>
          <c:tx>
            <c:strRef>
              <c:f>диаграмма!$F$20</c:f>
              <c:strCache>
                <c:ptCount val="1"/>
                <c:pt idx="0">
                  <c:v>на 01.09.2017г.</c:v>
                </c:pt>
              </c:strCache>
            </c:strRef>
          </c:tx>
          <c:spPr>
            <a:gradFill>
              <a:gsLst>
                <a:gs pos="1000">
                  <a:srgbClr val="C45C97"/>
                </a:gs>
                <a:gs pos="100000">
                  <a:srgbClr val="8B3180"/>
                </a:gs>
              </a:gsLst>
              <a:lin ang="5400000" scaled="1"/>
            </a:gra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диаграмма!$A$22:$A$23</c:f>
              <c:strCache>
                <c:ptCount val="2"/>
                <c:pt idx="0">
                  <c:v>краевой бюджет</c:v>
                </c:pt>
                <c:pt idx="1">
                  <c:v>городской бюджет</c:v>
                </c:pt>
              </c:strCache>
            </c:strRef>
          </c:cat>
          <c:val>
            <c:numRef>
              <c:f>диаграмма!$F$22:$F$23</c:f>
              <c:numCache>
                <c:formatCode>0.0</c:formatCode>
                <c:ptCount val="2"/>
                <c:pt idx="0">
                  <c:v>83.934338514035218</c:v>
                </c:pt>
                <c:pt idx="1">
                  <c:v>16.065661485964785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3311888"/>
        <c:axId val="383311328"/>
      </c:barChart>
      <c:catAx>
        <c:axId val="38331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8331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311328"/>
        <c:scaling>
          <c:orientation val="minMax"/>
        </c:scaling>
        <c:delete val="1"/>
        <c:axPos val="l"/>
        <c:numFmt formatCode="#\ ##0.0" sourceLinked="1"/>
        <c:majorTickMark val="out"/>
        <c:minorTickMark val="none"/>
        <c:tickLblPos val="none"/>
        <c:crossAx val="383311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186880221248933"/>
          <c:y val="0.80265374008004964"/>
          <c:w val="0.29404122715565922"/>
          <c:h val="0.175424372930498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778621367545137E-2"/>
          <c:y val="4.0720993150465318E-2"/>
          <c:w val="0.75659630232295594"/>
          <c:h val="0.83688231811111591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F6FEC6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4.9406766690672493E-3"/>
                  <c:y val="-0.166668677413517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0230487169080256E-3"/>
                  <c:y val="-0.157528966057288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#,##0.00</c:formatCode>
                <c:ptCount val="2"/>
                <c:pt idx="0">
                  <c:v>7.930619317026431</c:v>
                </c:pt>
                <c:pt idx="1">
                  <c:v>7.647098725992965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1"/>
                      <c:pt idx="0">
                        <c:v>Налог на прибыль организаций  (1)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2"/>
                      <c:pt idx="0">
                        <c:v>на 01.09.2016г.</c:v>
                      </c:pt>
                      <c:pt idx="1">
                        <c:v>на 01.09.2017г.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spPr>
            <a:ln w="9525">
              <a:solidFill>
                <a:prstClr val="black"/>
              </a:solidFill>
            </a:ln>
          </c:spPr>
          <c:invertIfNegative val="0"/>
          <c:dLbls>
            <c:dLbl>
              <c:idx val="0"/>
              <c:layout>
                <c:manualLayout>
                  <c:x val="-2.7842826662510581E-3"/>
                  <c:y val="-0.157845638512662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974806207009442E-3"/>
                  <c:y val="-0.162334335158381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#,##0.00</c:formatCode>
                <c:ptCount val="2"/>
                <c:pt idx="0">
                  <c:v>23.260115681139556</c:v>
                </c:pt>
                <c:pt idx="1">
                  <c:v>23.410967617867531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1"/>
                      <c:pt idx="0">
                        <c:v>Налог на доходы физ. лиц  (2)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2"/>
                      <c:pt idx="0">
                        <c:v>на 01.09.2016г.</c:v>
                      </c:pt>
                      <c:pt idx="1">
                        <c:v>на 01.09.2017г.</c:v>
                      </c:pt>
                    </c:strCache>
                  </c:strRef>
                </c15:cat>
              </c15:filteredCategoryTitle>
            </c:ext>
          </c:extLst>
        </c:ser>
        <c:ser>
          <c:idx val="2"/>
          <c:order val="2"/>
          <c:invertIfNegative val="0"/>
          <c:dLbls>
            <c:dLbl>
              <c:idx val="0"/>
              <c:layout>
                <c:manualLayout>
                  <c:x val="-1.849433167043971E-2"/>
                  <c:y val="-0.176905034791834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224533897297784E-2"/>
                  <c:y val="-0.168019164161535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#,##0.00</c:formatCode>
                <c:ptCount val="2"/>
                <c:pt idx="0">
                  <c:v>52.2193617113182</c:v>
                </c:pt>
                <c:pt idx="1">
                  <c:v>50.769781684130855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1"/>
                      <c:pt idx="0">
                        <c:v>Безвозмездные перечисления   (3)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2"/>
                      <c:pt idx="0">
                        <c:v>на 01.09.2016г.</c:v>
                      </c:pt>
                      <c:pt idx="1">
                        <c:v>на 01.09.2017г.</c:v>
                      </c:pt>
                    </c:strCache>
                  </c:strRef>
                </c15:cat>
              </c15:filteredCategoryTitle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-1.161386541790666E-2"/>
                  <c:y val="-0.162968763471238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7113444524674595E-3"/>
                  <c:y val="-0.163721040809881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#,##0.00</c:formatCode>
                <c:ptCount val="2"/>
                <c:pt idx="0">
                  <c:v>10.679863678272707</c:v>
                </c:pt>
                <c:pt idx="1">
                  <c:v>12.637879029981672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1"/>
                      <c:pt idx="0">
                        <c:v>Прочие  (4)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2"/>
                      <c:pt idx="0">
                        <c:v>на 01.09.2016г.</c:v>
                      </c:pt>
                      <c:pt idx="1">
                        <c:v>на 01.09.2017г.</c:v>
                      </c:pt>
                    </c:strCache>
                  </c:strRef>
                </c15:cat>
              </c15:filteredCategoryTitle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-2.4444063104143723E-3"/>
                  <c:y val="-0.16810929899326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784460755178429E-3"/>
                  <c:y val="-0.16356668641929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#,##0.00</c:formatCode>
                <c:ptCount val="2"/>
                <c:pt idx="0">
                  <c:v>5.7360537509013394</c:v>
                </c:pt>
                <c:pt idx="1">
                  <c:v>5.1797171625278322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1"/>
                      <c:pt idx="0">
                        <c:v>Доходы от использования имущества  (5)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2"/>
                      <c:pt idx="0">
                        <c:v>на 01.09.2016г.</c:v>
                      </c:pt>
                      <c:pt idx="1">
                        <c:v>на 01.09.2017г.</c:v>
                      </c:pt>
                    </c:strCache>
                  </c:strRef>
                </c15:cat>
              </c15:filteredCategoryTitle>
            </c:ext>
          </c:extLst>
        </c:ser>
        <c:ser>
          <c:idx val="5"/>
          <c:order val="5"/>
          <c:invertIfNegative val="0"/>
          <c:dLbls>
            <c:dLbl>
              <c:idx val="0"/>
              <c:layout>
                <c:manualLayout>
                  <c:x val="5.4975436614601823E-3"/>
                  <c:y val="-0.17257956347868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7192664504189962E-3"/>
                  <c:y val="-0.154553808890828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#,##0.00</c:formatCode>
                <c:ptCount val="2"/>
                <c:pt idx="0">
                  <c:v>0.17398586134176741</c:v>
                </c:pt>
                <c:pt idx="1">
                  <c:v>0.35455577949916139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1"/>
                      <c:pt idx="0">
                        <c:v>Налоги на имущество  (6)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  <c:strCache>
                      <c:ptCount val="2"/>
                      <c:pt idx="0">
                        <c:v>на 01.09.2016г.</c:v>
                      </c:pt>
                      <c:pt idx="1">
                        <c:v>на 01.09.2017г.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3321968"/>
        <c:axId val="383319168"/>
        <c:axId val="0"/>
      </c:bar3DChart>
      <c:catAx>
        <c:axId val="3833219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383319168"/>
        <c:crosses val="autoZero"/>
        <c:auto val="1"/>
        <c:lblAlgn val="ctr"/>
        <c:lblOffset val="100"/>
        <c:noMultiLvlLbl val="0"/>
      </c:catAx>
      <c:valAx>
        <c:axId val="383319168"/>
        <c:scaling>
          <c:orientation val="minMax"/>
        </c:scaling>
        <c:delete val="0"/>
        <c:axPos val="b"/>
        <c:majorGridlines/>
        <c:numFmt formatCode="#,##0.00" sourceLinked="1"/>
        <c:majorTickMark val="out"/>
        <c:minorTickMark val="none"/>
        <c:tickLblPos val="nextTo"/>
        <c:crossAx val="383321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91278643551811"/>
          <c:y val="0.1889055066325698"/>
          <c:w val="0.16741892618014209"/>
          <c:h val="0.62218898673486034"/>
        </c:manualLayout>
      </c:layout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ru-RU" sz="1400" b="1" i="0" baseline="0">
                <a:latin typeface="Times New Roman" pitchFamily="18" charset="0"/>
                <a:cs typeface="Times New Roman" pitchFamily="18" charset="0"/>
              </a:rPr>
              <a:t>Структура  расходов городского бюджета на 01.09.2017 г.* 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</c:rich>
      </c:tx>
      <c:overlay val="0"/>
      <c:spPr>
        <a:noFill/>
      </c:spPr>
    </c:title>
    <c:autoTitleDeleted val="0"/>
    <c:view3D>
      <c:rotX val="30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1"/>
              </a:solidFill>
            </c:spPr>
          </c:dPt>
          <c:dPt>
            <c:idx val="6"/>
            <c:bubble3D val="0"/>
            <c:spPr>
              <a:solidFill>
                <a:srgbClr val="00B050"/>
              </a:solidFill>
            </c:spPr>
          </c:dPt>
          <c:dPt>
            <c:idx val="7"/>
            <c:bubble3D val="0"/>
            <c:explosion val="14"/>
          </c:dPt>
          <c:dPt>
            <c:idx val="8"/>
            <c:bubble3D val="0"/>
            <c:explosion val="17"/>
          </c:dPt>
          <c:dPt>
            <c:idx val="9"/>
            <c:bubble3D val="0"/>
            <c:explosion val="7"/>
          </c:dPt>
          <c:dLbls>
            <c:dLbl>
              <c:idx val="0"/>
              <c:layout>
                <c:manualLayout>
                  <c:x val="-6.4547029896147703E-2"/>
                  <c:y val="7.5646149154349647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597178433246737"/>
                      <c:h val="9.9890839231482773E-2"/>
                    </c:manualLayout>
                  </c15:layout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081280620988191E-2"/>
                  <c:y val="-0.1664215281395733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672967083754188"/>
                      <c:h val="0.181096881075517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2.8687543744268852E-3"/>
                  <c:y val="-0.136163068477832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4343771872134291E-3"/>
                  <c:y val="-9.32969172903668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73344471780437E-2"/>
                  <c:y val="-6.05169193234812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5060960465741133"/>
                  <c:y val="-3.53015362720306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4630652956731391"/>
                  <c:y val="2.269374547314383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64020952297697"/>
                      <c:h val="7.419556971676175E-2"/>
                    </c:manualLayout>
                  </c15:layout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82824925680654E-2"/>
                  <c:y val="2.773692135659536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157775052837596"/>
                      <c:h val="7.7996341982540629E-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9.4668894356087219E-2"/>
                  <c:y val="-4.03446128823208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(диаграмма!#REF!,диаграмма!#REF!)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(диаграмма!#REF!,диаграмма!#REF!)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29</xdr:row>
      <xdr:rowOff>3174</xdr:rowOff>
    </xdr:from>
    <xdr:to>
      <xdr:col>7</xdr:col>
      <xdr:colOff>940289</xdr:colOff>
      <xdr:row>58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45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134850" y="113538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134850" y="119824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5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5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0.73546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2038" y="135159"/>
          <a:ext cx="5027231" cy="384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20</xdr:row>
      <xdr:rowOff>176212</xdr:rowOff>
    </xdr:from>
    <xdr:to>
      <xdr:col>6</xdr:col>
      <xdr:colOff>1012031</xdr:colOff>
      <xdr:row>50</xdr:row>
      <xdr:rowOff>261938</xdr:rowOff>
    </xdr:to>
    <xdr:graphicFrame macro="">
      <xdr:nvGraphicFramePr>
        <xdr:cNvPr id="437602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21167</xdr:rowOff>
    </xdr:from>
    <xdr:to>
      <xdr:col>10</xdr:col>
      <xdr:colOff>603249</xdr:colOff>
      <xdr:row>143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11187</xdr:rowOff>
    </xdr:from>
    <xdr:to>
      <xdr:col>5</xdr:col>
      <xdr:colOff>800100</xdr:colOff>
      <xdr:row>31</xdr:row>
      <xdr:rowOff>113393</xdr:rowOff>
    </xdr:to>
    <xdr:graphicFrame macro="">
      <xdr:nvGraphicFramePr>
        <xdr:cNvPr id="4376642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69</xdr:row>
      <xdr:rowOff>10584</xdr:rowOff>
    </xdr:from>
    <xdr:to>
      <xdr:col>15</xdr:col>
      <xdr:colOff>941918</xdr:colOff>
      <xdr:row>86</xdr:row>
      <xdr:rowOff>52917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2672330</xdr:colOff>
      <xdr:row>73</xdr:row>
      <xdr:rowOff>46062</xdr:rowOff>
    </xdr:from>
    <xdr:to>
      <xdr:col>1</xdr:col>
      <xdr:colOff>3074497</xdr:colOff>
      <xdr:row>75</xdr:row>
      <xdr:rowOff>24896</xdr:rowOff>
    </xdr:to>
    <xdr:sp macro="" textlink="">
      <xdr:nvSpPr>
        <xdr:cNvPr id="5" name="TextBox 4"/>
        <xdr:cNvSpPr txBox="1"/>
      </xdr:nvSpPr>
      <xdr:spPr>
        <a:xfrm>
          <a:off x="3107759" y="14306348"/>
          <a:ext cx="402167" cy="30540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(1)</a:t>
          </a:r>
        </a:p>
      </xdr:txBody>
    </xdr:sp>
    <xdr:clientData/>
  </xdr:twoCellAnchor>
  <xdr:twoCellAnchor>
    <xdr:from>
      <xdr:col>1</xdr:col>
      <xdr:colOff>2645916</xdr:colOff>
      <xdr:row>79</xdr:row>
      <xdr:rowOff>107726</xdr:rowOff>
    </xdr:from>
    <xdr:to>
      <xdr:col>1</xdr:col>
      <xdr:colOff>3048083</xdr:colOff>
      <xdr:row>81</xdr:row>
      <xdr:rowOff>94497</xdr:rowOff>
    </xdr:to>
    <xdr:sp macro="" textlink="">
      <xdr:nvSpPr>
        <xdr:cNvPr id="6" name="TextBox 5"/>
        <xdr:cNvSpPr txBox="1"/>
      </xdr:nvSpPr>
      <xdr:spPr>
        <a:xfrm>
          <a:off x="3081345" y="15347726"/>
          <a:ext cx="402167" cy="31334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(1)</a:t>
          </a:r>
        </a:p>
      </xdr:txBody>
    </xdr:sp>
    <xdr:clientData/>
  </xdr:twoCellAnchor>
  <xdr:twoCellAnchor>
    <xdr:from>
      <xdr:col>1</xdr:col>
      <xdr:colOff>5979477</xdr:colOff>
      <xdr:row>73</xdr:row>
      <xdr:rowOff>37034</xdr:rowOff>
    </xdr:from>
    <xdr:to>
      <xdr:col>1</xdr:col>
      <xdr:colOff>6381644</xdr:colOff>
      <xdr:row>75</xdr:row>
      <xdr:rowOff>19270</xdr:rowOff>
    </xdr:to>
    <xdr:sp macro="" textlink="">
      <xdr:nvSpPr>
        <xdr:cNvPr id="7" name="TextBox 6"/>
        <xdr:cNvSpPr txBox="1"/>
      </xdr:nvSpPr>
      <xdr:spPr>
        <a:xfrm>
          <a:off x="6414906" y="14297320"/>
          <a:ext cx="402167" cy="30880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(2)</a:t>
          </a:r>
        </a:p>
      </xdr:txBody>
    </xdr:sp>
    <xdr:clientData/>
  </xdr:twoCellAnchor>
  <xdr:twoCellAnchor>
    <xdr:from>
      <xdr:col>1</xdr:col>
      <xdr:colOff>5939572</xdr:colOff>
      <xdr:row>79</xdr:row>
      <xdr:rowOff>90095</xdr:rowOff>
    </xdr:from>
    <xdr:to>
      <xdr:col>1</xdr:col>
      <xdr:colOff>6341739</xdr:colOff>
      <xdr:row>81</xdr:row>
      <xdr:rowOff>68929</xdr:rowOff>
    </xdr:to>
    <xdr:sp macro="" textlink="">
      <xdr:nvSpPr>
        <xdr:cNvPr id="8" name="TextBox 7"/>
        <xdr:cNvSpPr txBox="1"/>
      </xdr:nvSpPr>
      <xdr:spPr>
        <a:xfrm>
          <a:off x="6375001" y="15330095"/>
          <a:ext cx="402167" cy="30540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(2)</a:t>
          </a:r>
        </a:p>
      </xdr:txBody>
    </xdr:sp>
    <xdr:clientData/>
  </xdr:twoCellAnchor>
  <xdr:twoCellAnchor>
    <xdr:from>
      <xdr:col>4</xdr:col>
      <xdr:colOff>732680</xdr:colOff>
      <xdr:row>73</xdr:row>
      <xdr:rowOff>47851</xdr:rowOff>
    </xdr:from>
    <xdr:to>
      <xdr:col>4</xdr:col>
      <xdr:colOff>1129359</xdr:colOff>
      <xdr:row>75</xdr:row>
      <xdr:rowOff>26685</xdr:rowOff>
    </xdr:to>
    <xdr:sp macro="" textlink="">
      <xdr:nvSpPr>
        <xdr:cNvPr id="9" name="TextBox 8"/>
        <xdr:cNvSpPr txBox="1"/>
      </xdr:nvSpPr>
      <xdr:spPr>
        <a:xfrm>
          <a:off x="12353180" y="14308137"/>
          <a:ext cx="396679" cy="30540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(3)</a:t>
          </a:r>
        </a:p>
      </xdr:txBody>
    </xdr:sp>
    <xdr:clientData/>
  </xdr:twoCellAnchor>
  <xdr:twoCellAnchor>
    <xdr:from>
      <xdr:col>4</xdr:col>
      <xdr:colOff>748089</xdr:colOff>
      <xdr:row>79</xdr:row>
      <xdr:rowOff>83514</xdr:rowOff>
    </xdr:from>
    <xdr:to>
      <xdr:col>4</xdr:col>
      <xdr:colOff>1141057</xdr:colOff>
      <xdr:row>81</xdr:row>
      <xdr:rowOff>62347</xdr:rowOff>
    </xdr:to>
    <xdr:sp macro="" textlink="">
      <xdr:nvSpPr>
        <xdr:cNvPr id="10" name="TextBox 9"/>
        <xdr:cNvSpPr txBox="1"/>
      </xdr:nvSpPr>
      <xdr:spPr>
        <a:xfrm>
          <a:off x="12368589" y="15323514"/>
          <a:ext cx="392968" cy="30540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(3)</a:t>
          </a:r>
        </a:p>
      </xdr:txBody>
    </xdr:sp>
    <xdr:clientData/>
  </xdr:twoCellAnchor>
  <xdr:twoCellAnchor>
    <xdr:from>
      <xdr:col>8</xdr:col>
      <xdr:colOff>865002</xdr:colOff>
      <xdr:row>73</xdr:row>
      <xdr:rowOff>44864</xdr:rowOff>
    </xdr:from>
    <xdr:to>
      <xdr:col>9</xdr:col>
      <xdr:colOff>81642</xdr:colOff>
      <xdr:row>74</xdr:row>
      <xdr:rowOff>149678</xdr:rowOff>
    </xdr:to>
    <xdr:sp macro="" textlink="">
      <xdr:nvSpPr>
        <xdr:cNvPr id="11" name="TextBox 10"/>
        <xdr:cNvSpPr txBox="1"/>
      </xdr:nvSpPr>
      <xdr:spPr>
        <a:xfrm>
          <a:off x="17248002" y="14305150"/>
          <a:ext cx="414069" cy="26809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(4)</a:t>
          </a:r>
        </a:p>
      </xdr:txBody>
    </xdr:sp>
    <xdr:clientData/>
  </xdr:twoCellAnchor>
  <xdr:twoCellAnchor>
    <xdr:from>
      <xdr:col>8</xdr:col>
      <xdr:colOff>892968</xdr:colOff>
      <xdr:row>79</xdr:row>
      <xdr:rowOff>86931</xdr:rowOff>
    </xdr:from>
    <xdr:to>
      <xdr:col>9</xdr:col>
      <xdr:colOff>176893</xdr:colOff>
      <xdr:row>81</xdr:row>
      <xdr:rowOff>68036</xdr:rowOff>
    </xdr:to>
    <xdr:sp macro="" textlink="">
      <xdr:nvSpPr>
        <xdr:cNvPr id="12" name="TextBox 11"/>
        <xdr:cNvSpPr txBox="1"/>
      </xdr:nvSpPr>
      <xdr:spPr>
        <a:xfrm>
          <a:off x="17275968" y="15326931"/>
          <a:ext cx="481354" cy="30767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(4)</a:t>
          </a:r>
        </a:p>
      </xdr:txBody>
    </xdr:sp>
    <xdr:clientData/>
  </xdr:twoCellAnchor>
  <xdr:twoCellAnchor>
    <xdr:from>
      <xdr:col>10</xdr:col>
      <xdr:colOff>53793</xdr:colOff>
      <xdr:row>73</xdr:row>
      <xdr:rowOff>30432</xdr:rowOff>
    </xdr:from>
    <xdr:to>
      <xdr:col>10</xdr:col>
      <xdr:colOff>468710</xdr:colOff>
      <xdr:row>75</xdr:row>
      <xdr:rowOff>9265</xdr:rowOff>
    </xdr:to>
    <xdr:sp macro="" textlink="">
      <xdr:nvSpPr>
        <xdr:cNvPr id="17" name="TextBox 16"/>
        <xdr:cNvSpPr txBox="1"/>
      </xdr:nvSpPr>
      <xdr:spPr>
        <a:xfrm>
          <a:off x="18804436" y="14290718"/>
          <a:ext cx="414917" cy="30540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(5)</a:t>
          </a:r>
        </a:p>
      </xdr:txBody>
    </xdr:sp>
    <xdr:clientData/>
  </xdr:twoCellAnchor>
  <xdr:twoCellAnchor>
    <xdr:from>
      <xdr:col>10</xdr:col>
      <xdr:colOff>44707</xdr:colOff>
      <xdr:row>79</xdr:row>
      <xdr:rowOff>73363</xdr:rowOff>
    </xdr:from>
    <xdr:to>
      <xdr:col>10</xdr:col>
      <xdr:colOff>449060</xdr:colOff>
      <xdr:row>81</xdr:row>
      <xdr:rowOff>62780</xdr:rowOff>
    </xdr:to>
    <xdr:sp macro="" textlink="">
      <xdr:nvSpPr>
        <xdr:cNvPr id="18" name="TextBox 17"/>
        <xdr:cNvSpPr txBox="1"/>
      </xdr:nvSpPr>
      <xdr:spPr>
        <a:xfrm>
          <a:off x="18795350" y="15313363"/>
          <a:ext cx="404353" cy="31598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(5)</a:t>
          </a:r>
        </a:p>
      </xdr:txBody>
    </xdr:sp>
    <xdr:clientData/>
  </xdr:twoCellAnchor>
  <xdr:twoCellAnchor>
    <xdr:from>
      <xdr:col>10</xdr:col>
      <xdr:colOff>650780</xdr:colOff>
      <xdr:row>79</xdr:row>
      <xdr:rowOff>47626</xdr:rowOff>
    </xdr:from>
    <xdr:to>
      <xdr:col>10</xdr:col>
      <xdr:colOff>1099441</xdr:colOff>
      <xdr:row>81</xdr:row>
      <xdr:rowOff>107157</xdr:rowOff>
    </xdr:to>
    <xdr:sp macro="" textlink="">
      <xdr:nvSpPr>
        <xdr:cNvPr id="19" name="TextBox 18"/>
        <xdr:cNvSpPr txBox="1"/>
      </xdr:nvSpPr>
      <xdr:spPr>
        <a:xfrm>
          <a:off x="19401423" y="15287626"/>
          <a:ext cx="448661" cy="38610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(6)</a:t>
          </a:r>
        </a:p>
      </xdr:txBody>
    </xdr:sp>
    <xdr:clientData/>
  </xdr:twoCellAnchor>
  <xdr:twoCellAnchor>
    <xdr:from>
      <xdr:col>10</xdr:col>
      <xdr:colOff>650488</xdr:colOff>
      <xdr:row>73</xdr:row>
      <xdr:rowOff>17672</xdr:rowOff>
    </xdr:from>
    <xdr:to>
      <xdr:col>10</xdr:col>
      <xdr:colOff>1055496</xdr:colOff>
      <xdr:row>74</xdr:row>
      <xdr:rowOff>159127</xdr:rowOff>
    </xdr:to>
    <xdr:sp macro="" textlink="">
      <xdr:nvSpPr>
        <xdr:cNvPr id="20" name="TextBox 19"/>
        <xdr:cNvSpPr txBox="1"/>
      </xdr:nvSpPr>
      <xdr:spPr>
        <a:xfrm>
          <a:off x="19401131" y="14277958"/>
          <a:ext cx="405008" cy="30474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(6)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39</xdr:row>
      <xdr:rowOff>9525</xdr:rowOff>
    </xdr:from>
    <xdr:to>
      <xdr:col>5</xdr:col>
      <xdr:colOff>339725</xdr:colOff>
      <xdr:row>70</xdr:row>
      <xdr:rowOff>114299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22679</xdr:colOff>
      <xdr:row>19</xdr:row>
      <xdr:rowOff>22676</xdr:rowOff>
    </xdr:from>
    <xdr:to>
      <xdr:col>4</xdr:col>
      <xdr:colOff>963840</xdr:colOff>
      <xdr:row>41</xdr:row>
      <xdr:rowOff>34018</xdr:rowOff>
    </xdr:to>
    <xdr:graphicFrame macro="">
      <xdr:nvGraphicFramePr>
        <xdr:cNvPr id="2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DB69"/>
  <sheetViews>
    <sheetView topLeftCell="A16" zoomScale="80" zoomScaleNormal="80" workbookViewId="0">
      <selection activeCell="A40" sqref="A40:A41"/>
    </sheetView>
  </sheetViews>
  <sheetFormatPr defaultColWidth="9.140625" defaultRowHeight="12.75" x14ac:dyDescent="0.2"/>
  <cols>
    <col min="1" max="1" width="57.7109375" style="385" customWidth="1"/>
    <col min="2" max="2" width="16.7109375" style="385" customWidth="1"/>
    <col min="3" max="3" width="17.5703125" style="385" customWidth="1"/>
    <col min="4" max="4" width="15.42578125" style="385" customWidth="1"/>
    <col min="5" max="5" width="17.140625" style="385" customWidth="1"/>
    <col min="6" max="6" width="20.28515625" style="385" customWidth="1"/>
    <col min="7" max="8" width="13.5703125" style="385" customWidth="1"/>
    <col min="9" max="9" width="18.28515625" style="385" customWidth="1"/>
    <col min="10" max="10" width="15.42578125" style="385" customWidth="1"/>
    <col min="11" max="11" width="15.28515625" style="385" customWidth="1"/>
    <col min="12" max="12" width="16.7109375" style="385" customWidth="1"/>
    <col min="13" max="13" width="17" style="385" customWidth="1"/>
    <col min="14" max="15" width="14.28515625" style="385" customWidth="1"/>
    <col min="16" max="16" width="14.7109375" style="385" customWidth="1"/>
    <col min="17" max="17" width="14.5703125" style="385" bestFit="1" customWidth="1"/>
    <col min="18" max="18" width="14.85546875" style="385" customWidth="1"/>
    <col min="19" max="23" width="15.7109375" style="385" bestFit="1" customWidth="1"/>
    <col min="24" max="24" width="15.5703125" style="385" customWidth="1"/>
    <col min="25" max="29" width="15.7109375" style="385" bestFit="1" customWidth="1"/>
    <col min="30" max="30" width="15.42578125" style="385" customWidth="1"/>
    <col min="31" max="31" width="15.7109375" style="385" customWidth="1"/>
    <col min="32" max="32" width="16.140625" style="385" customWidth="1"/>
    <col min="33" max="33" width="17.85546875" style="385" customWidth="1"/>
    <col min="34" max="34" width="17.7109375" style="385" customWidth="1"/>
    <col min="35" max="35" width="15.7109375" style="385" customWidth="1"/>
    <col min="36" max="36" width="18.7109375" style="385" customWidth="1"/>
    <col min="37" max="37" width="15.85546875" style="385" customWidth="1"/>
    <col min="38" max="38" width="17.5703125" style="385" customWidth="1"/>
    <col min="39" max="39" width="14.42578125" style="385" bestFit="1" customWidth="1"/>
    <col min="40" max="40" width="16.140625" style="385" customWidth="1"/>
    <col min="41" max="42" width="14.42578125" style="385" bestFit="1" customWidth="1"/>
    <col min="43" max="44" width="14.5703125" style="385" customWidth="1"/>
    <col min="45" max="45" width="18.28515625" style="385" bestFit="1" customWidth="1"/>
    <col min="46" max="46" width="19.85546875" style="385" customWidth="1"/>
    <col min="47" max="48" width="19" style="385" customWidth="1"/>
    <col min="49" max="50" width="16.140625" style="385" customWidth="1"/>
    <col min="51" max="52" width="18.28515625" style="385" customWidth="1"/>
    <col min="53" max="53" width="16.28515625" style="385" customWidth="1"/>
    <col min="54" max="54" width="17.85546875" style="385" customWidth="1"/>
    <col min="55" max="55" width="14.5703125" style="385" bestFit="1" customWidth="1"/>
    <col min="56" max="56" width="14.5703125" style="385" customWidth="1"/>
    <col min="57" max="57" width="15.5703125" style="385" customWidth="1"/>
    <col min="58" max="58" width="19.42578125" style="385" bestFit="1" customWidth="1"/>
    <col min="59" max="59" width="18.42578125" style="385" bestFit="1" customWidth="1"/>
    <col min="60" max="60" width="17" style="385" bestFit="1" customWidth="1"/>
    <col min="61" max="61" width="18.42578125" style="385" bestFit="1" customWidth="1"/>
    <col min="62" max="62" width="17" style="385" bestFit="1" customWidth="1"/>
    <col min="63" max="63" width="19" style="385" bestFit="1" customWidth="1"/>
    <col min="64" max="64" width="14.85546875" style="385" bestFit="1" customWidth="1"/>
    <col min="65" max="65" width="17.28515625" style="385" bestFit="1" customWidth="1"/>
    <col min="66" max="66" width="13.5703125" style="385" bestFit="1" customWidth="1"/>
    <col min="67" max="67" width="15" style="385" bestFit="1" customWidth="1"/>
    <col min="68" max="68" width="15.85546875" style="385" customWidth="1"/>
    <col min="69" max="69" width="16.42578125" style="385" customWidth="1"/>
    <col min="70" max="70" width="18.7109375" style="385" bestFit="1" customWidth="1"/>
    <col min="71" max="71" width="17.42578125" style="385" bestFit="1" customWidth="1"/>
    <col min="72" max="72" width="16.42578125" style="385" bestFit="1" customWidth="1"/>
    <col min="73" max="73" width="17.42578125" style="385" bestFit="1" customWidth="1"/>
    <col min="74" max="74" width="16.5703125" style="385" bestFit="1" customWidth="1"/>
    <col min="75" max="75" width="18" style="385" bestFit="1" customWidth="1"/>
    <col min="76" max="76" width="14.28515625" style="385" bestFit="1" customWidth="1"/>
    <col min="77" max="77" width="16.42578125" style="385" bestFit="1" customWidth="1"/>
    <col min="78" max="78" width="13.140625" style="385" bestFit="1" customWidth="1"/>
    <col min="79" max="79" width="15" style="385" customWidth="1"/>
    <col min="80" max="80" width="15" style="385" bestFit="1" customWidth="1"/>
    <col min="81" max="81" width="16" style="385" bestFit="1" customWidth="1"/>
    <col min="82" max="82" width="18.7109375" style="385" bestFit="1" customWidth="1"/>
    <col min="83" max="83" width="17.42578125" style="385" bestFit="1" customWidth="1"/>
    <col min="84" max="84" width="16.42578125" style="385" bestFit="1" customWidth="1"/>
    <col min="85" max="85" width="17.42578125" style="385" bestFit="1" customWidth="1"/>
    <col min="86" max="86" width="16.5703125" style="385" bestFit="1" customWidth="1"/>
    <col min="87" max="87" width="18" style="385" bestFit="1" customWidth="1"/>
    <col min="88" max="88" width="14.28515625" style="385" bestFit="1" customWidth="1"/>
    <col min="89" max="89" width="16.42578125" style="385" bestFit="1" customWidth="1" collapsed="1"/>
    <col min="90" max="90" width="13.140625" style="385" bestFit="1" customWidth="1"/>
    <col min="91" max="92" width="15" style="385" bestFit="1" customWidth="1"/>
    <col min="93" max="93" width="16" style="385" bestFit="1" customWidth="1"/>
    <col min="94" max="94" width="18.7109375" style="385" bestFit="1" customWidth="1"/>
    <col min="95" max="105" width="18.7109375" style="385" customWidth="1"/>
    <col min="106" max="106" width="80" style="385" bestFit="1" customWidth="1" collapsed="1"/>
    <col min="107" max="16384" width="9.140625" style="385"/>
  </cols>
  <sheetData>
    <row r="1" spans="1:16" ht="27.75" customHeight="1" x14ac:dyDescent="0.4">
      <c r="A1" s="383" t="s">
        <v>73</v>
      </c>
      <c r="B1" s="104" t="s">
        <v>839</v>
      </c>
      <c r="C1" s="104" t="s">
        <v>840</v>
      </c>
      <c r="D1" s="384"/>
      <c r="F1" s="386"/>
    </row>
    <row r="2" spans="1:16" ht="16.5" x14ac:dyDescent="0.25">
      <c r="A2" s="387"/>
      <c r="B2" s="388"/>
      <c r="C2" s="389"/>
      <c r="D2" s="390"/>
      <c r="E2" s="391"/>
    </row>
    <row r="3" spans="1:16" ht="17.25" thickBot="1" x14ac:dyDescent="0.3">
      <c r="A3" s="392"/>
      <c r="B3" s="393"/>
      <c r="C3" s="394"/>
      <c r="D3" s="395"/>
      <c r="E3" s="395"/>
      <c r="F3" s="391"/>
      <c r="G3" s="395"/>
      <c r="H3" s="395"/>
      <c r="I3" s="395"/>
      <c r="J3" s="395"/>
      <c r="K3" s="395"/>
      <c r="L3" s="395"/>
      <c r="M3" s="395"/>
      <c r="N3" s="396"/>
    </row>
    <row r="4" spans="1:16" ht="16.5" x14ac:dyDescent="0.25">
      <c r="A4" s="649" t="s">
        <v>40</v>
      </c>
      <c r="B4" s="650" t="str">
        <f>B1</f>
        <v>на 01.09.2016г.</v>
      </c>
      <c r="C4" s="651" t="str">
        <f>C1</f>
        <v>на 01.09.2017г.</v>
      </c>
      <c r="D4" s="390"/>
    </row>
    <row r="5" spans="1:16" ht="15.75" customHeight="1" x14ac:dyDescent="0.2">
      <c r="A5" s="652"/>
      <c r="B5" s="653"/>
      <c r="C5" s="654"/>
      <c r="P5" s="397"/>
    </row>
    <row r="6" spans="1:16" ht="16.5" x14ac:dyDescent="0.25">
      <c r="A6" s="655" t="s">
        <v>204</v>
      </c>
      <c r="B6" s="656">
        <v>44.2</v>
      </c>
      <c r="C6" s="657">
        <v>53.9</v>
      </c>
      <c r="D6" s="390"/>
      <c r="P6" s="391"/>
    </row>
    <row r="7" spans="1:16" ht="17.25" thickBot="1" x14ac:dyDescent="0.3">
      <c r="A7" s="658" t="s">
        <v>205</v>
      </c>
      <c r="B7" s="659">
        <v>55.8</v>
      </c>
      <c r="C7" s="660">
        <v>46.1</v>
      </c>
      <c r="P7" s="391"/>
    </row>
    <row r="8" spans="1:16" ht="17.25" thickBot="1" x14ac:dyDescent="0.3">
      <c r="A8" s="661"/>
      <c r="B8" s="667">
        <f>B7+B6</f>
        <v>100</v>
      </c>
      <c r="C8" s="662">
        <f>C7+C6</f>
        <v>100</v>
      </c>
      <c r="P8" s="391"/>
    </row>
    <row r="9" spans="1:16" ht="16.5" x14ac:dyDescent="0.25">
      <c r="A9" s="661" t="s">
        <v>41</v>
      </c>
      <c r="B9" s="1392" t="str">
        <f>B1</f>
        <v>на 01.09.2016г.</v>
      </c>
      <c r="C9" s="663" t="str">
        <f>C1</f>
        <v>на 01.09.2017г.</v>
      </c>
      <c r="D9" s="390"/>
      <c r="P9" s="391"/>
    </row>
    <row r="10" spans="1:16" ht="16.5" x14ac:dyDescent="0.25">
      <c r="A10" s="664" t="s">
        <v>206</v>
      </c>
      <c r="B10" s="656">
        <v>33.5</v>
      </c>
      <c r="C10" s="657">
        <v>37.4</v>
      </c>
      <c r="D10" s="390"/>
      <c r="P10" s="391"/>
    </row>
    <row r="11" spans="1:16" ht="16.5" x14ac:dyDescent="0.25">
      <c r="A11" s="664" t="s">
        <v>207</v>
      </c>
      <c r="B11" s="656">
        <v>33.6</v>
      </c>
      <c r="C11" s="657">
        <v>29.7</v>
      </c>
      <c r="D11" s="390"/>
      <c r="P11" s="391"/>
    </row>
    <row r="12" spans="1:16" ht="17.25" thickBot="1" x14ac:dyDescent="0.3">
      <c r="A12" s="665" t="s">
        <v>208</v>
      </c>
      <c r="B12" s="659">
        <v>32.9</v>
      </c>
      <c r="C12" s="660">
        <v>32.9</v>
      </c>
      <c r="D12" s="390"/>
      <c r="P12" s="391"/>
    </row>
    <row r="13" spans="1:16" ht="16.5" x14ac:dyDescent="0.25">
      <c r="A13" s="666"/>
      <c r="B13" s="667">
        <f>B10+B11+B12</f>
        <v>100</v>
      </c>
      <c r="C13" s="668">
        <f>C10+C11+C12</f>
        <v>100</v>
      </c>
      <c r="D13" s="390"/>
      <c r="P13" s="391"/>
    </row>
    <row r="14" spans="1:16" ht="15.75" x14ac:dyDescent="0.25">
      <c r="A14" s="669" t="s">
        <v>632</v>
      </c>
      <c r="B14" s="670">
        <v>23.6</v>
      </c>
      <c r="C14" s="671">
        <v>22.7</v>
      </c>
      <c r="D14" s="398"/>
    </row>
    <row r="15" spans="1:16" ht="16.5" x14ac:dyDescent="0.25">
      <c r="A15" s="669" t="s">
        <v>296</v>
      </c>
      <c r="B15" s="670">
        <v>31.6</v>
      </c>
      <c r="C15" s="671">
        <v>31.5</v>
      </c>
      <c r="D15" s="399"/>
      <c r="E15" s="400"/>
    </row>
    <row r="16" spans="1:16" ht="16.5" x14ac:dyDescent="0.25">
      <c r="A16" s="669" t="s">
        <v>248</v>
      </c>
      <c r="B16" s="670">
        <v>28.9</v>
      </c>
      <c r="C16" s="671">
        <v>27.6</v>
      </c>
      <c r="D16" s="399"/>
      <c r="E16" s="400"/>
    </row>
    <row r="17" spans="1:57" ht="16.5" x14ac:dyDescent="0.25">
      <c r="A17" s="669" t="s">
        <v>480</v>
      </c>
      <c r="B17" s="670">
        <v>15</v>
      </c>
      <c r="C17" s="671">
        <v>16.7</v>
      </c>
      <c r="D17" s="399"/>
      <c r="E17" s="400"/>
    </row>
    <row r="18" spans="1:57" ht="16.5" thickBot="1" x14ac:dyDescent="0.3">
      <c r="A18" s="672" t="s">
        <v>396</v>
      </c>
      <c r="B18" s="673">
        <v>0.9</v>
      </c>
      <c r="C18" s="674">
        <v>1.5</v>
      </c>
      <c r="D18" s="398"/>
    </row>
    <row r="19" spans="1:57" ht="17.25" thickBot="1" x14ac:dyDescent="0.25">
      <c r="A19" s="186"/>
      <c r="B19" s="675">
        <f>B14+B15+B16+B17+B18</f>
        <v>100</v>
      </c>
      <c r="C19" s="675">
        <f>C14+C15+C16+C17+C18</f>
        <v>100.00000000000001</v>
      </c>
      <c r="D19" s="399"/>
      <c r="E19" s="389"/>
    </row>
    <row r="20" spans="1:57" s="186" customFormat="1" ht="16.5" x14ac:dyDescent="0.25">
      <c r="A20" s="1373"/>
      <c r="B20" s="650" t="str">
        <f>B1</f>
        <v>на 01.09.2016г.</v>
      </c>
      <c r="C20" s="650" t="str">
        <f>C1</f>
        <v>на 01.09.2017г.</v>
      </c>
      <c r="D20" s="650" t="str">
        <f>B1</f>
        <v>на 01.09.2016г.</v>
      </c>
      <c r="E20" s="650" t="s">
        <v>809</v>
      </c>
      <c r="F20" s="650" t="str">
        <f>C1</f>
        <v>на 01.09.2017г.</v>
      </c>
      <c r="G20" s="1374"/>
      <c r="H20" s="1375" t="s">
        <v>310</v>
      </c>
      <c r="I20" s="1375" t="s">
        <v>311</v>
      </c>
      <c r="J20" s="1375" t="s">
        <v>312</v>
      </c>
      <c r="K20" s="1375" t="s">
        <v>313</v>
      </c>
      <c r="L20" s="1375" t="s">
        <v>314</v>
      </c>
      <c r="M20" s="1375" t="s">
        <v>315</v>
      </c>
      <c r="N20" s="1375" t="s">
        <v>316</v>
      </c>
      <c r="O20" s="1375" t="s">
        <v>317</v>
      </c>
      <c r="P20" s="1375" t="s">
        <v>318</v>
      </c>
      <c r="Q20" s="1375" t="s">
        <v>319</v>
      </c>
      <c r="R20" s="1375" t="s">
        <v>320</v>
      </c>
      <c r="S20" s="1375" t="s">
        <v>321</v>
      </c>
      <c r="T20" s="1375" t="s">
        <v>322</v>
      </c>
      <c r="U20" s="1375" t="s">
        <v>323</v>
      </c>
      <c r="V20" s="1375" t="s">
        <v>324</v>
      </c>
      <c r="W20" s="1375" t="s">
        <v>325</v>
      </c>
      <c r="X20" s="1375" t="s">
        <v>326</v>
      </c>
      <c r="Y20" s="1375" t="s">
        <v>327</v>
      </c>
      <c r="Z20" s="1375" t="s">
        <v>328</v>
      </c>
      <c r="AA20" s="1375" t="s">
        <v>329</v>
      </c>
      <c r="AB20" s="1375" t="s">
        <v>330</v>
      </c>
      <c r="AC20" s="1375" t="s">
        <v>331</v>
      </c>
      <c r="AD20" s="1375" t="s">
        <v>332</v>
      </c>
      <c r="AE20" s="1375" t="s">
        <v>333</v>
      </c>
      <c r="AF20" s="1375" t="s">
        <v>334</v>
      </c>
      <c r="AG20" s="1375" t="s">
        <v>335</v>
      </c>
      <c r="AH20" s="1376" t="s">
        <v>336</v>
      </c>
      <c r="AI20" s="1376" t="s">
        <v>338</v>
      </c>
      <c r="AJ20" s="1376" t="s">
        <v>350</v>
      </c>
      <c r="AK20" s="1376" t="s">
        <v>352</v>
      </c>
      <c r="AL20" s="1376" t="s">
        <v>355</v>
      </c>
      <c r="AM20" s="1376" t="s">
        <v>356</v>
      </c>
      <c r="AN20" s="1376" t="s">
        <v>398</v>
      </c>
      <c r="AO20" s="1376" t="s">
        <v>401</v>
      </c>
      <c r="AP20" s="1377" t="s">
        <v>414</v>
      </c>
      <c r="AQ20" s="1377" t="s">
        <v>450</v>
      </c>
      <c r="AR20" s="1377" t="s">
        <v>479</v>
      </c>
      <c r="AS20" s="1377" t="s">
        <v>487</v>
      </c>
      <c r="AT20" s="1377" t="s">
        <v>493</v>
      </c>
      <c r="AU20" s="1377" t="s">
        <v>510</v>
      </c>
      <c r="AV20" s="1377" t="s">
        <v>524</v>
      </c>
      <c r="AW20" s="1377" t="s">
        <v>526</v>
      </c>
      <c r="AX20" s="1377" t="s">
        <v>596</v>
      </c>
      <c r="AY20" s="1377" t="s">
        <v>601</v>
      </c>
      <c r="AZ20" s="1377" t="s">
        <v>624</v>
      </c>
      <c r="BA20" s="1377" t="s">
        <v>630</v>
      </c>
      <c r="BB20" s="1377" t="s">
        <v>642</v>
      </c>
      <c r="BC20" s="1377" t="s">
        <v>646</v>
      </c>
      <c r="BD20" s="1377" t="s">
        <v>711</v>
      </c>
      <c r="BE20" s="1377" t="s">
        <v>763</v>
      </c>
    </row>
    <row r="21" spans="1:57" s="186" customFormat="1" ht="16.5" x14ac:dyDescent="0.25">
      <c r="A21" s="1378" t="s">
        <v>63</v>
      </c>
      <c r="B21" s="1379">
        <f>налоги!C7</f>
        <v>0</v>
      </c>
      <c r="C21" s="1380">
        <f>налоги!E7</f>
        <v>0</v>
      </c>
      <c r="D21" s="1380">
        <f>B21/B24*100</f>
        <v>0</v>
      </c>
      <c r="E21" s="671">
        <v>0</v>
      </c>
      <c r="F21" s="671">
        <f>C21/C24*100</f>
        <v>0</v>
      </c>
      <c r="G21" s="1381" t="s">
        <v>105</v>
      </c>
      <c r="H21" s="1382">
        <v>697</v>
      </c>
      <c r="I21" s="1382">
        <v>675</v>
      </c>
      <c r="J21" s="1382">
        <v>619</v>
      </c>
      <c r="K21" s="1382">
        <v>826</v>
      </c>
      <c r="L21" s="1382">
        <v>655</v>
      </c>
      <c r="M21" s="1382">
        <v>815</v>
      </c>
      <c r="N21" s="1382">
        <v>681</v>
      </c>
      <c r="O21" s="1382">
        <v>1011</v>
      </c>
      <c r="P21" s="1382">
        <v>862</v>
      </c>
      <c r="Q21" s="1382">
        <v>865</v>
      </c>
      <c r="R21" s="1382">
        <v>903</v>
      </c>
      <c r="S21" s="1382">
        <v>829</v>
      </c>
      <c r="T21" s="1382">
        <v>957</v>
      </c>
      <c r="U21" s="1382">
        <v>1049</v>
      </c>
      <c r="V21" s="1382">
        <v>1015</v>
      </c>
      <c r="W21" s="1382">
        <v>1149</v>
      </c>
      <c r="X21" s="1382">
        <v>601</v>
      </c>
      <c r="Y21" s="1382">
        <v>1069</v>
      </c>
      <c r="Z21" s="1382">
        <v>939</v>
      </c>
      <c r="AA21" s="1382">
        <v>552</v>
      </c>
      <c r="AB21" s="1382">
        <v>855</v>
      </c>
      <c r="AC21" s="1382">
        <v>976</v>
      </c>
      <c r="AD21" s="1382">
        <v>1392</v>
      </c>
      <c r="AE21" s="1382">
        <v>1125</v>
      </c>
      <c r="AF21" s="1382">
        <v>2202</v>
      </c>
      <c r="AG21" s="1382">
        <v>2004</v>
      </c>
      <c r="AH21" s="1383">
        <v>2503</v>
      </c>
      <c r="AI21" s="1383">
        <v>2952</v>
      </c>
      <c r="AJ21" s="1383">
        <v>2754</v>
      </c>
      <c r="AK21" s="1383">
        <v>2585</v>
      </c>
      <c r="AL21" s="1383">
        <v>2679</v>
      </c>
      <c r="AM21" s="1383">
        <v>2969</v>
      </c>
      <c r="AN21" s="1383">
        <v>2849</v>
      </c>
      <c r="AO21" s="1383">
        <v>2109</v>
      </c>
      <c r="AP21" s="1384">
        <v>3192</v>
      </c>
      <c r="AQ21" s="1384">
        <v>2858</v>
      </c>
      <c r="AR21" s="1384">
        <v>2252</v>
      </c>
      <c r="AS21" s="1384">
        <v>3554</v>
      </c>
      <c r="AT21" s="1384">
        <v>2982</v>
      </c>
      <c r="AU21" s="1384">
        <v>3268</v>
      </c>
      <c r="AV21" s="1384">
        <v>2336</v>
      </c>
      <c r="AW21" s="1384">
        <v>3474</v>
      </c>
      <c r="AX21" s="1384">
        <v>3157</v>
      </c>
      <c r="AY21" s="1384">
        <v>3619</v>
      </c>
      <c r="AZ21" s="1384">
        <v>2842</v>
      </c>
      <c r="BA21" s="1384">
        <v>3131</v>
      </c>
      <c r="BB21" s="1384">
        <f>9003-BA21-AZ21</f>
        <v>3030</v>
      </c>
      <c r="BC21" s="1384">
        <f>12469-AZ21-BA21-BB21</f>
        <v>3466</v>
      </c>
      <c r="BD21" s="1384">
        <v>3591</v>
      </c>
      <c r="BE21" s="1384">
        <v>3177</v>
      </c>
    </row>
    <row r="22" spans="1:57" s="186" customFormat="1" ht="16.5" x14ac:dyDescent="0.25">
      <c r="A22" s="1378" t="s">
        <v>64</v>
      </c>
      <c r="B22" s="1379">
        <f>налоги!C9</f>
        <v>23086.529974386875</v>
      </c>
      <c r="C22" s="1380">
        <f>налоги!E9</f>
        <v>24899.533312780655</v>
      </c>
      <c r="D22" s="1380">
        <f>B22/B24*100</f>
        <v>83.3840114367909</v>
      </c>
      <c r="E22" s="671">
        <f>налоги!$D$10</f>
        <v>83.547626969689645</v>
      </c>
      <c r="F22" s="671">
        <f>C22/C24*100</f>
        <v>83.934338514035218</v>
      </c>
      <c r="G22" s="1381" t="s">
        <v>106</v>
      </c>
      <c r="H22" s="1382">
        <v>1383</v>
      </c>
      <c r="I22" s="1382">
        <v>1752</v>
      </c>
      <c r="J22" s="1382">
        <v>2669</v>
      </c>
      <c r="K22" s="1382">
        <v>2226</v>
      </c>
      <c r="L22" s="1382">
        <v>1365</v>
      </c>
      <c r="M22" s="1382">
        <v>1856</v>
      </c>
      <c r="N22" s="1382">
        <v>2686</v>
      </c>
      <c r="O22" s="1382">
        <v>2182</v>
      </c>
      <c r="P22" s="1382">
        <v>1672</v>
      </c>
      <c r="Q22" s="1382">
        <v>1752</v>
      </c>
      <c r="R22" s="1382">
        <v>2555</v>
      </c>
      <c r="S22" s="1382">
        <v>1755</v>
      </c>
      <c r="T22" s="1382">
        <v>1600</v>
      </c>
      <c r="U22" s="1382">
        <v>1821</v>
      </c>
      <c r="V22" s="1382">
        <v>2705</v>
      </c>
      <c r="W22" s="1382">
        <v>1746</v>
      </c>
      <c r="X22" s="1382">
        <v>1356</v>
      </c>
      <c r="Y22" s="1382">
        <v>1657</v>
      </c>
      <c r="Z22" s="1382">
        <v>2159</v>
      </c>
      <c r="AA22" s="1382">
        <v>1580</v>
      </c>
      <c r="AB22" s="1382">
        <v>1256</v>
      </c>
      <c r="AC22" s="1382">
        <v>1748</v>
      </c>
      <c r="AD22" s="1382">
        <v>2311</v>
      </c>
      <c r="AE22" s="1382">
        <v>1681</v>
      </c>
      <c r="AF22" s="1382">
        <v>1486</v>
      </c>
      <c r="AG22" s="1382">
        <v>2039</v>
      </c>
      <c r="AH22" s="1383">
        <v>2667</v>
      </c>
      <c r="AI22" s="1383">
        <v>2687</v>
      </c>
      <c r="AJ22" s="1383">
        <v>2181</v>
      </c>
      <c r="AK22" s="1383">
        <v>2695</v>
      </c>
      <c r="AL22" s="1383">
        <v>3950</v>
      </c>
      <c r="AM22" s="1383">
        <v>3372</v>
      </c>
      <c r="AN22" s="1383">
        <v>2664</v>
      </c>
      <c r="AO22" s="1383">
        <v>3291</v>
      </c>
      <c r="AP22" s="1384">
        <v>4263</v>
      </c>
      <c r="AQ22" s="1384">
        <v>3654</v>
      </c>
      <c r="AR22" s="1384">
        <v>3012</v>
      </c>
      <c r="AS22" s="1384">
        <v>3149</v>
      </c>
      <c r="AT22" s="1384">
        <v>4063</v>
      </c>
      <c r="AU22" s="1384">
        <v>3870</v>
      </c>
      <c r="AV22" s="1384">
        <v>2735</v>
      </c>
      <c r="AW22" s="1384">
        <v>3111</v>
      </c>
      <c r="AX22" s="1384">
        <v>3845</v>
      </c>
      <c r="AY22" s="1384">
        <v>3435</v>
      </c>
      <c r="AZ22" s="1384">
        <v>2684</v>
      </c>
      <c r="BA22" s="1384">
        <v>3045</v>
      </c>
      <c r="BB22" s="1384">
        <f>9589-BA22-AZ22</f>
        <v>3860</v>
      </c>
      <c r="BC22" s="1384">
        <f>13405-AZ22-BA22-BB22</f>
        <v>3816</v>
      </c>
      <c r="BD22" s="1384">
        <v>2797</v>
      </c>
      <c r="BE22" s="1385">
        <v>3187</v>
      </c>
    </row>
    <row r="23" spans="1:57" s="186" customFormat="1" ht="17.25" thickBot="1" x14ac:dyDescent="0.3">
      <c r="A23" s="1378" t="s">
        <v>65</v>
      </c>
      <c r="B23" s="1379">
        <f>налоги!C11</f>
        <v>4600.4684999999999</v>
      </c>
      <c r="C23" s="1380">
        <f>налоги!E11</f>
        <v>4765.9573</v>
      </c>
      <c r="D23" s="1380">
        <f>B23/B24*100</f>
        <v>16.615988563209097</v>
      </c>
      <c r="E23" s="671">
        <f>налоги!D12</f>
        <v>16.452373030310362</v>
      </c>
      <c r="F23" s="671">
        <f>C23/C24*100</f>
        <v>16.065661485964785</v>
      </c>
      <c r="G23" s="1386" t="s">
        <v>337</v>
      </c>
      <c r="H23" s="1387">
        <f t="shared" ref="H23:Y23" si="0">H22-H21</f>
        <v>686</v>
      </c>
      <c r="I23" s="1387">
        <f t="shared" si="0"/>
        <v>1077</v>
      </c>
      <c r="J23" s="1387">
        <f t="shared" si="0"/>
        <v>2050</v>
      </c>
      <c r="K23" s="1387">
        <f t="shared" si="0"/>
        <v>1400</v>
      </c>
      <c r="L23" s="1387">
        <f t="shared" si="0"/>
        <v>710</v>
      </c>
      <c r="M23" s="1387">
        <f t="shared" si="0"/>
        <v>1041</v>
      </c>
      <c r="N23" s="1387">
        <f t="shared" si="0"/>
        <v>2005</v>
      </c>
      <c r="O23" s="1387">
        <f t="shared" si="0"/>
        <v>1171</v>
      </c>
      <c r="P23" s="1387">
        <f t="shared" si="0"/>
        <v>810</v>
      </c>
      <c r="Q23" s="1387">
        <f t="shared" si="0"/>
        <v>887</v>
      </c>
      <c r="R23" s="1387">
        <f t="shared" si="0"/>
        <v>1652</v>
      </c>
      <c r="S23" s="1387">
        <f t="shared" si="0"/>
        <v>926</v>
      </c>
      <c r="T23" s="1387">
        <f t="shared" si="0"/>
        <v>643</v>
      </c>
      <c r="U23" s="1387">
        <f t="shared" si="0"/>
        <v>772</v>
      </c>
      <c r="V23" s="1387">
        <f t="shared" si="0"/>
        <v>1690</v>
      </c>
      <c r="W23" s="1387">
        <f t="shared" si="0"/>
        <v>597</v>
      </c>
      <c r="X23" s="1387">
        <f t="shared" si="0"/>
        <v>755</v>
      </c>
      <c r="Y23" s="1387">
        <f t="shared" si="0"/>
        <v>588</v>
      </c>
      <c r="Z23" s="1387">
        <f>Z21-Z22</f>
        <v>-1220</v>
      </c>
      <c r="AA23" s="1387">
        <f t="shared" ref="AA23:AM23" si="1">AA21-AA22</f>
        <v>-1028</v>
      </c>
      <c r="AB23" s="1387">
        <f t="shared" si="1"/>
        <v>-401</v>
      </c>
      <c r="AC23" s="1387">
        <f t="shared" si="1"/>
        <v>-772</v>
      </c>
      <c r="AD23" s="1387">
        <f t="shared" si="1"/>
        <v>-919</v>
      </c>
      <c r="AE23" s="1387">
        <f t="shared" si="1"/>
        <v>-556</v>
      </c>
      <c r="AF23" s="1387">
        <f t="shared" si="1"/>
        <v>716</v>
      </c>
      <c r="AG23" s="1387">
        <f t="shared" si="1"/>
        <v>-35</v>
      </c>
      <c r="AH23" s="1388">
        <f t="shared" si="1"/>
        <v>-164</v>
      </c>
      <c r="AI23" s="1388">
        <f t="shared" si="1"/>
        <v>265</v>
      </c>
      <c r="AJ23" s="1388">
        <f t="shared" si="1"/>
        <v>573</v>
      </c>
      <c r="AK23" s="1388">
        <f t="shared" si="1"/>
        <v>-110</v>
      </c>
      <c r="AL23" s="1388">
        <f t="shared" si="1"/>
        <v>-1271</v>
      </c>
      <c r="AM23" s="1388">
        <f t="shared" si="1"/>
        <v>-403</v>
      </c>
      <c r="AN23" s="1388">
        <f t="shared" ref="AN23:AS23" si="2">AN21-AN22</f>
        <v>185</v>
      </c>
      <c r="AO23" s="1388">
        <f t="shared" si="2"/>
        <v>-1182</v>
      </c>
      <c r="AP23" s="970">
        <f t="shared" si="2"/>
        <v>-1071</v>
      </c>
      <c r="AQ23" s="970">
        <f t="shared" si="2"/>
        <v>-796</v>
      </c>
      <c r="AR23" s="970">
        <f t="shared" si="2"/>
        <v>-760</v>
      </c>
      <c r="AS23" s="970">
        <f t="shared" si="2"/>
        <v>405</v>
      </c>
      <c r="AT23" s="970">
        <f t="shared" ref="AT23:BD23" si="3">AT21-AT22</f>
        <v>-1081</v>
      </c>
      <c r="AU23" s="970">
        <f t="shared" si="3"/>
        <v>-602</v>
      </c>
      <c r="AV23" s="970">
        <f t="shared" si="3"/>
        <v>-399</v>
      </c>
      <c r="AW23" s="970">
        <f t="shared" si="3"/>
        <v>363</v>
      </c>
      <c r="AX23" s="970">
        <f t="shared" si="3"/>
        <v>-688</v>
      </c>
      <c r="AY23" s="970">
        <f t="shared" si="3"/>
        <v>184</v>
      </c>
      <c r="AZ23" s="970">
        <f t="shared" si="3"/>
        <v>158</v>
      </c>
      <c r="BA23" s="970">
        <f t="shared" si="3"/>
        <v>86</v>
      </c>
      <c r="BB23" s="970">
        <f t="shared" si="3"/>
        <v>-830</v>
      </c>
      <c r="BC23" s="970">
        <f t="shared" si="3"/>
        <v>-350</v>
      </c>
      <c r="BD23" s="970">
        <f t="shared" si="3"/>
        <v>794</v>
      </c>
      <c r="BE23" s="970">
        <v>784</v>
      </c>
    </row>
    <row r="24" spans="1:57" s="186" customFormat="1" ht="16.5" thickBot="1" x14ac:dyDescent="0.3">
      <c r="A24" s="1389" t="s">
        <v>51</v>
      </c>
      <c r="B24" s="1390">
        <f>SUM(B21:B23)</f>
        <v>27686.998474386874</v>
      </c>
      <c r="C24" s="1390">
        <f>SUM(C21:C23)</f>
        <v>29665.490612780653</v>
      </c>
      <c r="D24" s="1390">
        <f>SUM(D21:D23)</f>
        <v>100</v>
      </c>
      <c r="E24" s="1391">
        <f>SUM(E21:E23)</f>
        <v>100</v>
      </c>
      <c r="F24" s="1391">
        <f>SUM(F21:F23)</f>
        <v>100</v>
      </c>
    </row>
    <row r="25" spans="1:57" x14ac:dyDescent="0.2">
      <c r="A25" s="401"/>
      <c r="B25" s="401"/>
    </row>
    <row r="26" spans="1:57" ht="13.5" thickBot="1" x14ac:dyDescent="0.25"/>
    <row r="27" spans="1:57" ht="30.75" customHeight="1" thickBot="1" x14ac:dyDescent="0.3">
      <c r="A27" s="900" t="s">
        <v>31</v>
      </c>
      <c r="B27" s="905" t="s">
        <v>842</v>
      </c>
      <c r="C27" s="1280" t="s">
        <v>843</v>
      </c>
      <c r="D27" s="402"/>
      <c r="E27" s="402"/>
    </row>
    <row r="28" spans="1:57" ht="13.5" customHeight="1" x14ac:dyDescent="0.25">
      <c r="A28" s="901"/>
      <c r="B28" s="910"/>
      <c r="C28" s="906"/>
      <c r="D28" s="402"/>
      <c r="E28" s="402"/>
      <c r="G28" s="403"/>
    </row>
    <row r="29" spans="1:57" s="405" customFormat="1" ht="15.75" x14ac:dyDescent="0.25">
      <c r="A29" s="902" t="s">
        <v>508</v>
      </c>
      <c r="B29" s="907">
        <v>3839.86</v>
      </c>
      <c r="C29" s="907">
        <v>3715.03</v>
      </c>
      <c r="D29" s="402"/>
      <c r="E29" s="404"/>
      <c r="G29" s="406"/>
      <c r="I29" s="407"/>
      <c r="J29" s="408"/>
    </row>
    <row r="30" spans="1:57" s="405" customFormat="1" ht="16.5" customHeight="1" x14ac:dyDescent="0.25">
      <c r="A30" s="902" t="s">
        <v>74</v>
      </c>
      <c r="B30" s="907">
        <v>4437.59</v>
      </c>
      <c r="C30" s="907">
        <v>4225.62</v>
      </c>
      <c r="D30" s="402"/>
      <c r="E30" s="409"/>
      <c r="G30" s="406"/>
      <c r="I30" s="407"/>
      <c r="J30" s="408"/>
    </row>
    <row r="31" spans="1:57" s="405" customFormat="1" ht="15.75" x14ac:dyDescent="0.25">
      <c r="A31" s="902" t="s">
        <v>249</v>
      </c>
      <c r="B31" s="907">
        <v>5379.75</v>
      </c>
      <c r="C31" s="907">
        <v>5490.22</v>
      </c>
      <c r="D31" s="402"/>
      <c r="E31" s="404"/>
      <c r="G31" s="406"/>
      <c r="I31" s="407"/>
      <c r="J31" s="408"/>
    </row>
    <row r="32" spans="1:57" s="405" customFormat="1" ht="15.75" x14ac:dyDescent="0.25">
      <c r="A32" s="903" t="s">
        <v>519</v>
      </c>
      <c r="B32" s="908">
        <v>5974.92</v>
      </c>
      <c r="C32" s="908">
        <v>5826.4</v>
      </c>
      <c r="D32" s="402"/>
      <c r="E32" s="404"/>
      <c r="F32" s="410"/>
      <c r="G32" s="411"/>
      <c r="I32" s="412"/>
      <c r="J32" s="413"/>
    </row>
    <row r="33" spans="1:19" s="405" customFormat="1" ht="15.75" x14ac:dyDescent="0.25">
      <c r="A33" s="902" t="s">
        <v>6</v>
      </c>
      <c r="B33" s="907">
        <v>6378.03</v>
      </c>
      <c r="C33" s="907">
        <v>6483.22</v>
      </c>
      <c r="D33" s="402"/>
      <c r="E33" s="404"/>
      <c r="F33" s="410"/>
      <c r="G33" s="411"/>
      <c r="I33" s="412"/>
      <c r="J33" s="413"/>
    </row>
    <row r="34" spans="1:19" s="405" customFormat="1" ht="15.75" x14ac:dyDescent="0.25">
      <c r="A34" s="902" t="s">
        <v>521</v>
      </c>
      <c r="B34" s="907">
        <v>6464.45</v>
      </c>
      <c r="C34" s="907">
        <v>5558.86</v>
      </c>
      <c r="D34" s="402"/>
      <c r="E34" s="404"/>
      <c r="F34" s="410"/>
      <c r="G34" s="411"/>
      <c r="I34" s="412"/>
      <c r="J34" s="413"/>
    </row>
    <row r="35" spans="1:19" ht="15.75" hidden="1" x14ac:dyDescent="0.25">
      <c r="A35" s="903" t="s">
        <v>518</v>
      </c>
      <c r="B35" s="536"/>
      <c r="C35" s="908"/>
      <c r="D35" s="402"/>
      <c r="E35" s="414"/>
      <c r="F35" s="415"/>
      <c r="G35" s="401"/>
      <c r="H35" s="401"/>
      <c r="I35" s="416"/>
      <c r="J35" s="416"/>
    </row>
    <row r="36" spans="1:19" ht="15.75" x14ac:dyDescent="0.25">
      <c r="A36" s="902" t="s">
        <v>3</v>
      </c>
      <c r="B36" s="907">
        <v>6777.36</v>
      </c>
      <c r="C36" s="907">
        <v>6504.1</v>
      </c>
      <c r="D36" s="402"/>
      <c r="E36" s="404"/>
      <c r="F36" s="401"/>
      <c r="G36" s="417"/>
      <c r="H36" s="418"/>
      <c r="I36" s="402"/>
      <c r="J36" s="419"/>
      <c r="K36" s="420"/>
    </row>
    <row r="37" spans="1:19" s="426" customFormat="1" ht="16.5" thickBot="1" x14ac:dyDescent="0.3">
      <c r="A37" s="904" t="s">
        <v>509</v>
      </c>
      <c r="B37" s="909">
        <v>9104.9500000000007</v>
      </c>
      <c r="C37" s="909">
        <v>9369.75</v>
      </c>
      <c r="D37" s="402"/>
      <c r="E37" s="404"/>
      <c r="F37" s="421"/>
      <c r="G37" s="422"/>
      <c r="H37" s="423"/>
      <c r="I37" s="424"/>
      <c r="J37" s="425"/>
    </row>
    <row r="38" spans="1:19" x14ac:dyDescent="0.2">
      <c r="E38" s="401"/>
      <c r="F38" s="401"/>
    </row>
    <row r="39" spans="1:19" ht="13.5" thickBot="1" x14ac:dyDescent="0.25">
      <c r="A39" s="401"/>
      <c r="B39" s="401"/>
      <c r="C39" s="401"/>
      <c r="D39" s="401"/>
      <c r="E39" s="401"/>
      <c r="F39" s="401"/>
      <c r="G39" s="401"/>
    </row>
    <row r="40" spans="1:19" ht="16.5" customHeight="1" thickBot="1" x14ac:dyDescent="0.25">
      <c r="A40" s="1411" t="s">
        <v>295</v>
      </c>
      <c r="B40" s="1413" t="s">
        <v>10</v>
      </c>
      <c r="C40" s="1414"/>
      <c r="D40" s="1415"/>
      <c r="E40" s="1413" t="s">
        <v>11</v>
      </c>
      <c r="F40" s="1414"/>
      <c r="G40" s="1415"/>
      <c r="H40" s="1408" t="s">
        <v>13</v>
      </c>
      <c r="I40" s="1409"/>
      <c r="J40" s="1410"/>
      <c r="K40" s="1408" t="s">
        <v>12</v>
      </c>
      <c r="L40" s="1409"/>
      <c r="M40" s="1410"/>
      <c r="N40" s="1408" t="s">
        <v>277</v>
      </c>
      <c r="O40" s="1409"/>
      <c r="P40" s="1410"/>
      <c r="Q40" s="1408" t="s">
        <v>278</v>
      </c>
      <c r="R40" s="1409"/>
      <c r="S40" s="1410"/>
    </row>
    <row r="41" spans="1:19" ht="16.5" thickBot="1" x14ac:dyDescent="0.3">
      <c r="A41" s="1412"/>
      <c r="B41" s="690">
        <v>2015</v>
      </c>
      <c r="C41" s="691">
        <v>2016</v>
      </c>
      <c r="D41" s="692">
        <v>2017</v>
      </c>
      <c r="E41" s="690">
        <v>2015</v>
      </c>
      <c r="F41" s="691">
        <v>2016</v>
      </c>
      <c r="G41" s="692">
        <v>2017</v>
      </c>
      <c r="H41" s="690">
        <v>2015</v>
      </c>
      <c r="I41" s="691">
        <v>2016</v>
      </c>
      <c r="J41" s="692">
        <v>2017</v>
      </c>
      <c r="K41" s="690">
        <v>2015</v>
      </c>
      <c r="L41" s="691">
        <v>2016</v>
      </c>
      <c r="M41" s="692">
        <v>2017</v>
      </c>
      <c r="N41" s="690">
        <v>2015</v>
      </c>
      <c r="O41" s="691">
        <v>2016</v>
      </c>
      <c r="P41" s="692">
        <v>2017</v>
      </c>
      <c r="Q41" s="690">
        <v>2015</v>
      </c>
      <c r="R41" s="691">
        <v>2016</v>
      </c>
      <c r="S41" s="692">
        <v>2017</v>
      </c>
    </row>
    <row r="42" spans="1:19" ht="16.5" x14ac:dyDescent="0.25">
      <c r="A42" s="693" t="s">
        <v>14</v>
      </c>
      <c r="B42" s="694">
        <v>5815.07</v>
      </c>
      <c r="C42" s="695">
        <v>4462.3</v>
      </c>
      <c r="D42" s="696">
        <v>5736.99</v>
      </c>
      <c r="E42" s="697">
        <v>14766.91</v>
      </c>
      <c r="F42" s="696">
        <v>8479.8799999999992</v>
      </c>
      <c r="G42" s="698">
        <v>9980.7199999999993</v>
      </c>
      <c r="H42" s="694">
        <v>1243.48</v>
      </c>
      <c r="I42" s="695">
        <v>853.85</v>
      </c>
      <c r="J42" s="696">
        <v>971.76</v>
      </c>
      <c r="K42" s="699">
        <v>784.33</v>
      </c>
      <c r="L42" s="700">
        <v>499.9</v>
      </c>
      <c r="M42" s="696">
        <v>748</v>
      </c>
      <c r="N42" s="699">
        <v>1251.8499999999999</v>
      </c>
      <c r="O42" s="700">
        <v>1097.3800000000001</v>
      </c>
      <c r="P42" s="696">
        <v>1192.6199999999999</v>
      </c>
      <c r="Q42" s="699">
        <v>17.100000000000001</v>
      </c>
      <c r="R42" s="700">
        <v>14.02</v>
      </c>
      <c r="S42" s="696">
        <v>16.809999999999999</v>
      </c>
    </row>
    <row r="43" spans="1:19" ht="16.5" x14ac:dyDescent="0.25">
      <c r="A43" s="701" t="s">
        <v>15</v>
      </c>
      <c r="B43" s="702">
        <v>5701.4874999999993</v>
      </c>
      <c r="C43" s="703">
        <v>4594.96</v>
      </c>
      <c r="D43" s="704">
        <v>5941.1</v>
      </c>
      <c r="E43" s="705">
        <v>14531.125</v>
      </c>
      <c r="F43" s="704">
        <v>8306.4269047619055</v>
      </c>
      <c r="G43" s="706">
        <v>10615.53</v>
      </c>
      <c r="H43" s="702">
        <v>1197.5999999999999</v>
      </c>
      <c r="I43" s="703">
        <v>920.24</v>
      </c>
      <c r="J43" s="704">
        <v>1007.35</v>
      </c>
      <c r="K43" s="707">
        <v>785.55</v>
      </c>
      <c r="L43" s="708">
        <v>505.57</v>
      </c>
      <c r="M43" s="704">
        <v>774.9</v>
      </c>
      <c r="N43" s="707">
        <v>1227.19</v>
      </c>
      <c r="O43" s="708">
        <v>1199.9100000000001</v>
      </c>
      <c r="P43" s="704">
        <v>1234.33</v>
      </c>
      <c r="Q43" s="707">
        <v>16.84</v>
      </c>
      <c r="R43" s="708">
        <v>15.07</v>
      </c>
      <c r="S43" s="704">
        <v>17.86</v>
      </c>
    </row>
    <row r="44" spans="1:19" ht="16.5" x14ac:dyDescent="0.25">
      <c r="A44" s="701" t="s">
        <v>16</v>
      </c>
      <c r="B44" s="702">
        <v>5925.4554545454539</v>
      </c>
      <c r="C44" s="703">
        <v>4947.04</v>
      </c>
      <c r="D44" s="704">
        <v>5821.09</v>
      </c>
      <c r="E44" s="705">
        <v>13742.160909090908</v>
      </c>
      <c r="F44" s="704">
        <v>8700.9538095238095</v>
      </c>
      <c r="G44" s="706">
        <v>10225.65</v>
      </c>
      <c r="H44" s="702">
        <v>1138.6400000000001</v>
      </c>
      <c r="I44" s="703">
        <v>968.43</v>
      </c>
      <c r="J44" s="704">
        <v>962.26</v>
      </c>
      <c r="K44" s="707">
        <v>786.32</v>
      </c>
      <c r="L44" s="708">
        <v>567.38</v>
      </c>
      <c r="M44" s="704">
        <v>776.3</v>
      </c>
      <c r="N44" s="707">
        <v>1178.6300000000001</v>
      </c>
      <c r="O44" s="708">
        <v>1246.3399999999999</v>
      </c>
      <c r="P44" s="704">
        <v>1231.07</v>
      </c>
      <c r="Q44" s="707">
        <v>16.22</v>
      </c>
      <c r="R44" s="708">
        <v>15.42</v>
      </c>
      <c r="S44" s="704">
        <v>16.88</v>
      </c>
    </row>
    <row r="45" spans="1:19" ht="16.5" x14ac:dyDescent="0.25">
      <c r="A45" s="701" t="s">
        <v>17</v>
      </c>
      <c r="B45" s="702">
        <v>6027.97</v>
      </c>
      <c r="C45" s="703">
        <v>4850.55</v>
      </c>
      <c r="D45" s="704">
        <v>5697.37</v>
      </c>
      <c r="E45" s="705">
        <v>12779.75</v>
      </c>
      <c r="F45" s="704">
        <v>8849.65</v>
      </c>
      <c r="G45" s="706">
        <v>9664.86</v>
      </c>
      <c r="H45" s="702">
        <v>1150.0999999999999</v>
      </c>
      <c r="I45" s="703">
        <v>994.19</v>
      </c>
      <c r="J45" s="704">
        <v>959.89</v>
      </c>
      <c r="K45" s="707">
        <v>768.8</v>
      </c>
      <c r="L45" s="708">
        <v>574.33000000000004</v>
      </c>
      <c r="M45" s="704">
        <v>799.67</v>
      </c>
      <c r="N45" s="707">
        <v>1197.9100000000001</v>
      </c>
      <c r="O45" s="708">
        <v>1242.26</v>
      </c>
      <c r="P45" s="704">
        <v>1265.6300000000001</v>
      </c>
      <c r="Q45" s="707">
        <v>16.34</v>
      </c>
      <c r="R45" s="708">
        <v>16.260000000000002</v>
      </c>
      <c r="S45" s="704">
        <v>18</v>
      </c>
    </row>
    <row r="46" spans="1:19" ht="16.5" x14ac:dyDescent="0.25">
      <c r="A46" s="701" t="s">
        <v>18</v>
      </c>
      <c r="B46" s="702">
        <v>6300.0776315789481</v>
      </c>
      <c r="C46" s="703">
        <v>4707.8500000000004</v>
      </c>
      <c r="D46" s="704">
        <v>5591.11</v>
      </c>
      <c r="E46" s="705">
        <v>13504.998684210526</v>
      </c>
      <c r="F46" s="704">
        <v>8685.8799999999992</v>
      </c>
      <c r="G46" s="706">
        <v>9150.9599999999991</v>
      </c>
      <c r="H46" s="702">
        <v>1140.26</v>
      </c>
      <c r="I46" s="703">
        <v>1033.7</v>
      </c>
      <c r="J46" s="704">
        <v>929.71</v>
      </c>
      <c r="K46" s="707">
        <v>784.42</v>
      </c>
      <c r="L46" s="708">
        <v>576.75</v>
      </c>
      <c r="M46" s="704">
        <v>792.43</v>
      </c>
      <c r="N46" s="707">
        <v>1199.05</v>
      </c>
      <c r="O46" s="708">
        <v>1259.4000000000001</v>
      </c>
      <c r="P46" s="704">
        <v>1245</v>
      </c>
      <c r="Q46" s="707">
        <v>16.8</v>
      </c>
      <c r="R46" s="708">
        <v>16.89</v>
      </c>
      <c r="S46" s="704">
        <v>16.760000000000002</v>
      </c>
    </row>
    <row r="47" spans="1:19" ht="16.5" x14ac:dyDescent="0.25">
      <c r="A47" s="701" t="s">
        <v>19</v>
      </c>
      <c r="B47" s="709">
        <v>5833.2168181818179</v>
      </c>
      <c r="C47" s="703">
        <v>4630.2700000000004</v>
      </c>
      <c r="D47" s="704">
        <v>5699.08</v>
      </c>
      <c r="E47" s="710">
        <v>12776.591363636364</v>
      </c>
      <c r="F47" s="704">
        <v>8911.7022727272742</v>
      </c>
      <c r="G47" s="706">
        <v>8927.6200000000008</v>
      </c>
      <c r="H47" s="709">
        <v>1088.77</v>
      </c>
      <c r="I47" s="703">
        <v>984.14</v>
      </c>
      <c r="J47" s="704">
        <v>930.73</v>
      </c>
      <c r="K47" s="711">
        <v>726.77</v>
      </c>
      <c r="L47" s="708">
        <v>553.09</v>
      </c>
      <c r="M47" s="704">
        <v>864.64</v>
      </c>
      <c r="N47" s="711">
        <v>1181.5</v>
      </c>
      <c r="O47" s="708">
        <v>1276.4000000000001</v>
      </c>
      <c r="P47" s="704">
        <v>1260.22</v>
      </c>
      <c r="Q47" s="711">
        <v>16.100000000000001</v>
      </c>
      <c r="R47" s="708">
        <v>17.18</v>
      </c>
      <c r="S47" s="704">
        <v>16.95</v>
      </c>
    </row>
    <row r="48" spans="1:19" ht="16.5" x14ac:dyDescent="0.25">
      <c r="A48" s="701" t="s">
        <v>221</v>
      </c>
      <c r="B48" s="709">
        <v>5456.2165217391303</v>
      </c>
      <c r="C48" s="703">
        <v>4855.357857142857</v>
      </c>
      <c r="D48" s="704">
        <v>5978.11</v>
      </c>
      <c r="E48" s="710">
        <v>11380.55</v>
      </c>
      <c r="F48" s="704">
        <v>10248.92738095238</v>
      </c>
      <c r="G48" s="706">
        <v>9478.69</v>
      </c>
      <c r="H48" s="709">
        <v>1014.09</v>
      </c>
      <c r="I48" s="703">
        <v>1085.76</v>
      </c>
      <c r="J48" s="704">
        <v>916.95</v>
      </c>
      <c r="K48" s="711">
        <v>642.57000000000005</v>
      </c>
      <c r="L48" s="708">
        <v>646.14</v>
      </c>
      <c r="M48" s="704">
        <v>860.8</v>
      </c>
      <c r="N48" s="711">
        <v>1130.04</v>
      </c>
      <c r="O48" s="708">
        <v>1337.33</v>
      </c>
      <c r="P48" s="704">
        <v>1236.22</v>
      </c>
      <c r="Q48" s="711">
        <v>15.07</v>
      </c>
      <c r="R48" s="708">
        <v>19.920000000000002</v>
      </c>
      <c r="S48" s="704">
        <v>16.14</v>
      </c>
    </row>
    <row r="49" spans="1:19" ht="16.5" x14ac:dyDescent="0.25">
      <c r="A49" s="665" t="s">
        <v>229</v>
      </c>
      <c r="B49" s="712">
        <v>5088.5600000000004</v>
      </c>
      <c r="C49" s="703">
        <v>4757.8172727272722</v>
      </c>
      <c r="D49" s="704">
        <v>6477.68</v>
      </c>
      <c r="E49" s="713">
        <v>10338.75</v>
      </c>
      <c r="F49" s="704">
        <v>10350.566818181818</v>
      </c>
      <c r="G49" s="706">
        <v>10848.52</v>
      </c>
      <c r="H49" s="712">
        <v>983.15</v>
      </c>
      <c r="I49" s="703">
        <v>1123.77</v>
      </c>
      <c r="J49" s="704">
        <v>972.67</v>
      </c>
      <c r="K49" s="714">
        <v>595.4</v>
      </c>
      <c r="L49" s="708">
        <v>700.09</v>
      </c>
      <c r="M49" s="704">
        <v>913.1</v>
      </c>
      <c r="N49" s="714">
        <v>1117.48</v>
      </c>
      <c r="O49" s="708">
        <v>1341.09</v>
      </c>
      <c r="P49" s="704">
        <v>1282.3</v>
      </c>
      <c r="Q49" s="714">
        <v>14.94</v>
      </c>
      <c r="R49" s="708">
        <v>19.64</v>
      </c>
      <c r="S49" s="704">
        <v>16.91</v>
      </c>
    </row>
    <row r="50" spans="1:19" ht="16.5" x14ac:dyDescent="0.25">
      <c r="A50" s="665" t="s">
        <v>235</v>
      </c>
      <c r="B50" s="712">
        <v>5207.3204545454546</v>
      </c>
      <c r="C50" s="703">
        <v>4706.7859090909096</v>
      </c>
      <c r="D50" s="704"/>
      <c r="E50" s="713">
        <v>9895.4599999999991</v>
      </c>
      <c r="F50" s="704">
        <v>10185.569545454546</v>
      </c>
      <c r="G50" s="706"/>
      <c r="H50" s="712">
        <v>965.36</v>
      </c>
      <c r="I50" s="703">
        <v>1045.95</v>
      </c>
      <c r="J50" s="704"/>
      <c r="K50" s="714">
        <v>608.5</v>
      </c>
      <c r="L50" s="708">
        <v>682.23</v>
      </c>
      <c r="M50" s="704"/>
      <c r="N50" s="714">
        <v>1124.53</v>
      </c>
      <c r="O50" s="708">
        <v>1326.03</v>
      </c>
      <c r="P50" s="704"/>
      <c r="Q50" s="714">
        <v>14.79</v>
      </c>
      <c r="R50" s="708">
        <v>19.28</v>
      </c>
      <c r="S50" s="704"/>
    </row>
    <row r="51" spans="1:19" ht="16.5" x14ac:dyDescent="0.25">
      <c r="A51" s="665" t="s">
        <v>238</v>
      </c>
      <c r="B51" s="712">
        <v>5221.8100000000004</v>
      </c>
      <c r="C51" s="703">
        <v>4731.761428571428</v>
      </c>
      <c r="D51" s="704"/>
      <c r="E51" s="713">
        <v>10341.370000000001</v>
      </c>
      <c r="F51" s="704">
        <v>10262.27</v>
      </c>
      <c r="G51" s="706"/>
      <c r="H51" s="712">
        <v>977.09</v>
      </c>
      <c r="I51" s="703">
        <v>959.14</v>
      </c>
      <c r="J51" s="704"/>
      <c r="K51" s="714">
        <v>691.5</v>
      </c>
      <c r="L51" s="708">
        <v>644.85</v>
      </c>
      <c r="M51" s="704"/>
      <c r="N51" s="714">
        <v>1159.25</v>
      </c>
      <c r="O51" s="708">
        <v>1266.71</v>
      </c>
      <c r="P51" s="704"/>
      <c r="Q51" s="714">
        <v>15.71</v>
      </c>
      <c r="R51" s="708">
        <v>17.739999999999998</v>
      </c>
      <c r="S51" s="704"/>
    </row>
    <row r="52" spans="1:19" ht="16.5" x14ac:dyDescent="0.25">
      <c r="A52" s="665" t="s">
        <v>242</v>
      </c>
      <c r="B52" s="712">
        <v>4807.6290476190479</v>
      </c>
      <c r="C52" s="703">
        <v>5442.7250000000004</v>
      </c>
      <c r="D52" s="704"/>
      <c r="E52" s="713">
        <v>9228.5714285714275</v>
      </c>
      <c r="F52" s="704">
        <v>11139.772272727274</v>
      </c>
      <c r="G52" s="706"/>
      <c r="H52" s="712">
        <v>883.52</v>
      </c>
      <c r="I52" s="703">
        <v>953</v>
      </c>
      <c r="J52" s="704"/>
      <c r="K52" s="714">
        <v>574.04999999999995</v>
      </c>
      <c r="L52" s="708">
        <v>696.68</v>
      </c>
      <c r="M52" s="704"/>
      <c r="N52" s="714">
        <v>1085.7</v>
      </c>
      <c r="O52" s="708">
        <v>1235.98</v>
      </c>
      <c r="P52" s="704"/>
      <c r="Q52" s="714">
        <v>14.51</v>
      </c>
      <c r="R52" s="708">
        <v>17.420000000000002</v>
      </c>
      <c r="S52" s="704"/>
    </row>
    <row r="53" spans="1:19" ht="17.25" thickBot="1" x14ac:dyDescent="0.3">
      <c r="A53" s="715" t="s">
        <v>243</v>
      </c>
      <c r="B53" s="716">
        <v>4628.5949999999993</v>
      </c>
      <c r="C53" s="717">
        <v>5665.8249999999998</v>
      </c>
      <c r="D53" s="718"/>
      <c r="E53" s="719">
        <v>8688.6914285714283</v>
      </c>
      <c r="F53" s="718">
        <v>11009.75</v>
      </c>
      <c r="G53" s="720"/>
      <c r="H53" s="716">
        <v>859.9</v>
      </c>
      <c r="I53" s="717">
        <v>919.05</v>
      </c>
      <c r="J53" s="718"/>
      <c r="K53" s="721">
        <v>552.04999999999995</v>
      </c>
      <c r="L53" s="722">
        <v>706.98</v>
      </c>
      <c r="M53" s="718"/>
      <c r="N53" s="721">
        <v>1068.1400000000001</v>
      </c>
      <c r="O53" s="722">
        <v>1150.77</v>
      </c>
      <c r="P53" s="718"/>
      <c r="Q53" s="721">
        <v>14.05</v>
      </c>
      <c r="R53" s="722">
        <v>16.38</v>
      </c>
      <c r="S53" s="718"/>
    </row>
    <row r="54" spans="1:19" x14ac:dyDescent="0.2">
      <c r="A54" s="401"/>
      <c r="B54" s="401"/>
      <c r="C54" s="401"/>
      <c r="D54" s="401"/>
      <c r="E54" s="401"/>
      <c r="F54" s="401"/>
      <c r="G54" s="401"/>
    </row>
    <row r="55" spans="1:19" x14ac:dyDescent="0.2">
      <c r="A55" s="401"/>
      <c r="B55" s="401"/>
      <c r="C55" s="401"/>
      <c r="D55" s="401"/>
      <c r="E55" s="401"/>
      <c r="F55" s="401"/>
      <c r="G55" s="401"/>
    </row>
    <row r="56" spans="1:19" x14ac:dyDescent="0.2">
      <c r="A56" s="401"/>
      <c r="B56" s="401"/>
      <c r="C56" s="401"/>
      <c r="D56" s="401"/>
      <c r="E56" s="401"/>
      <c r="F56" s="401"/>
      <c r="G56" s="401"/>
    </row>
    <row r="57" spans="1:19" x14ac:dyDescent="0.2">
      <c r="A57" s="401"/>
      <c r="B57" s="401"/>
      <c r="C57" s="401"/>
      <c r="D57" s="401"/>
      <c r="E57" s="401"/>
      <c r="F57" s="401"/>
      <c r="G57" s="401"/>
    </row>
    <row r="58" spans="1:19" x14ac:dyDescent="0.2">
      <c r="A58" s="401"/>
      <c r="B58" s="401"/>
      <c r="C58" s="401"/>
      <c r="D58" s="401"/>
      <c r="E58" s="401"/>
      <c r="F58" s="401"/>
      <c r="G58" s="401"/>
    </row>
    <row r="59" spans="1:19" x14ac:dyDescent="0.2">
      <c r="A59" s="401"/>
      <c r="B59" s="401"/>
      <c r="C59" s="401"/>
      <c r="D59" s="401"/>
      <c r="E59" s="401"/>
      <c r="F59" s="401"/>
      <c r="G59" s="401"/>
    </row>
    <row r="60" spans="1:19" x14ac:dyDescent="0.2">
      <c r="A60" s="401"/>
      <c r="B60" s="401"/>
      <c r="C60" s="401"/>
      <c r="D60" s="401"/>
      <c r="E60" s="401"/>
      <c r="F60" s="401"/>
      <c r="G60" s="401"/>
    </row>
    <row r="61" spans="1:19" x14ac:dyDescent="0.2">
      <c r="A61" s="401"/>
      <c r="B61" s="401"/>
      <c r="C61" s="401"/>
      <c r="D61" s="401"/>
      <c r="E61" s="401"/>
      <c r="F61" s="401"/>
      <c r="G61" s="401"/>
    </row>
    <row r="62" spans="1:19" x14ac:dyDescent="0.2">
      <c r="A62" s="401"/>
      <c r="B62" s="401"/>
      <c r="C62" s="401"/>
      <c r="D62" s="401"/>
      <c r="E62" s="401"/>
      <c r="F62" s="401"/>
      <c r="G62" s="401"/>
    </row>
    <row r="63" spans="1:19" x14ac:dyDescent="0.2">
      <c r="A63" s="401"/>
      <c r="B63" s="401"/>
      <c r="C63" s="401"/>
      <c r="D63" s="401"/>
      <c r="E63" s="401"/>
      <c r="F63" s="401"/>
      <c r="G63" s="401"/>
    </row>
    <row r="64" spans="1:19" x14ac:dyDescent="0.2">
      <c r="A64" s="401"/>
      <c r="B64" s="401"/>
      <c r="C64" s="401"/>
      <c r="D64" s="401"/>
      <c r="E64" s="401"/>
      <c r="F64" s="401"/>
      <c r="G64" s="401"/>
    </row>
    <row r="65" spans="1:7" x14ac:dyDescent="0.2">
      <c r="A65" s="401"/>
      <c r="B65" s="401"/>
      <c r="C65" s="401"/>
      <c r="D65" s="401"/>
      <c r="E65" s="401"/>
      <c r="F65" s="401"/>
      <c r="G65" s="401"/>
    </row>
    <row r="66" spans="1:7" x14ac:dyDescent="0.2">
      <c r="A66" s="401"/>
      <c r="B66" s="401"/>
      <c r="C66" s="401"/>
      <c r="D66" s="401"/>
      <c r="E66" s="401"/>
      <c r="F66" s="401"/>
      <c r="G66" s="401"/>
    </row>
    <row r="67" spans="1:7" x14ac:dyDescent="0.2">
      <c r="A67" s="401"/>
      <c r="B67" s="401"/>
      <c r="C67" s="401"/>
      <c r="D67" s="401"/>
      <c r="E67" s="401"/>
      <c r="F67" s="401"/>
      <c r="G67" s="401"/>
    </row>
    <row r="68" spans="1:7" x14ac:dyDescent="0.2">
      <c r="A68" s="401"/>
      <c r="B68" s="401"/>
      <c r="C68" s="401"/>
      <c r="D68" s="401"/>
      <c r="E68" s="401"/>
      <c r="F68" s="401"/>
      <c r="G68" s="401"/>
    </row>
    <row r="69" spans="1:7" x14ac:dyDescent="0.2">
      <c r="A69" s="401"/>
      <c r="B69" s="401"/>
      <c r="C69" s="401"/>
      <c r="D69" s="401"/>
      <c r="E69" s="401"/>
      <c r="F69" s="401"/>
      <c r="G69" s="401"/>
    </row>
  </sheetData>
  <sortState ref="B75:C83">
    <sortCondition ref="B75:B83"/>
  </sortState>
  <mergeCells count="7">
    <mergeCell ref="N40:P40"/>
    <mergeCell ref="K40:M40"/>
    <mergeCell ref="H40:J40"/>
    <mergeCell ref="Q40:S40"/>
    <mergeCell ref="A40:A41"/>
    <mergeCell ref="B40:D40"/>
    <mergeCell ref="E40:G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3" fitToWidth="0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K64"/>
  <sheetViews>
    <sheetView view="pageBreakPreview" topLeftCell="A2" zoomScale="73" zoomScaleNormal="60" zoomScaleSheetLayoutView="73" workbookViewId="0">
      <pane ySplit="3" topLeftCell="A5" activePane="bottomLeft" state="frozen"/>
      <selection activeCell="J24" sqref="J24"/>
      <selection pane="bottomLeft" activeCell="J24" sqref="J24"/>
    </sheetView>
  </sheetViews>
  <sheetFormatPr defaultColWidth="9.140625" defaultRowHeight="15.75" x14ac:dyDescent="0.2"/>
  <cols>
    <col min="1" max="1" width="4.7109375" style="63" customWidth="1"/>
    <col min="2" max="2" width="81.85546875" style="59" customWidth="1"/>
    <col min="3" max="3" width="15.28515625" style="59" customWidth="1"/>
    <col min="4" max="4" width="15.42578125" style="183" customWidth="1"/>
    <col min="5" max="5" width="14" style="183" customWidth="1"/>
    <col min="6" max="6" width="15.5703125" style="182" customWidth="1"/>
    <col min="7" max="7" width="14.42578125" style="183" customWidth="1"/>
    <col min="8" max="8" width="13.42578125" style="184" customWidth="1"/>
    <col min="9" max="16384" width="9.140625" style="59"/>
  </cols>
  <sheetData>
    <row r="1" spans="1:11" ht="20.25" x14ac:dyDescent="0.2">
      <c r="A1" s="1619" t="s">
        <v>294</v>
      </c>
      <c r="B1" s="1619"/>
      <c r="C1" s="1619"/>
      <c r="D1" s="1619"/>
      <c r="E1" s="1619"/>
      <c r="F1" s="1619"/>
      <c r="G1" s="1619"/>
      <c r="H1" s="1619"/>
    </row>
    <row r="2" spans="1:11" ht="16.5" x14ac:dyDescent="0.2">
      <c r="A2" s="200"/>
      <c r="B2" s="195"/>
      <c r="C2" s="195"/>
      <c r="D2" s="195"/>
      <c r="E2" s="195"/>
      <c r="F2" s="195"/>
      <c r="G2" s="195"/>
      <c r="H2" s="195"/>
    </row>
    <row r="3" spans="1:11" ht="16.5" thickBot="1" x14ac:dyDescent="0.25">
      <c r="A3" s="196"/>
      <c r="B3" s="196"/>
      <c r="C3" s="196"/>
      <c r="D3" s="196"/>
      <c r="E3" s="196"/>
      <c r="F3" s="214"/>
      <c r="G3" s="196"/>
      <c r="H3" s="199" t="s">
        <v>694</v>
      </c>
    </row>
    <row r="4" spans="1:11" ht="57.75" thickBot="1" x14ac:dyDescent="0.25">
      <c r="A4" s="748"/>
      <c r="B4" s="744" t="s">
        <v>253</v>
      </c>
      <c r="C4" s="745" t="s">
        <v>609</v>
      </c>
      <c r="D4" s="746" t="s">
        <v>849</v>
      </c>
      <c r="E4" s="747" t="s">
        <v>0</v>
      </c>
      <c r="F4" s="745" t="s">
        <v>654</v>
      </c>
      <c r="G4" s="746" t="s">
        <v>850</v>
      </c>
      <c r="H4" s="747" t="s">
        <v>0</v>
      </c>
    </row>
    <row r="5" spans="1:11" ht="24" customHeight="1" thickBot="1" x14ac:dyDescent="0.25">
      <c r="A5" s="749"/>
      <c r="B5" s="750" t="s">
        <v>252</v>
      </c>
      <c r="C5" s="783">
        <f>C6+C28</f>
        <v>16828.290899999996</v>
      </c>
      <c r="D5" s="783">
        <f>D6+D28</f>
        <v>9628.3116000000009</v>
      </c>
      <c r="E5" s="795">
        <f>D5/C5*100</f>
        <v>57.215029483475377</v>
      </c>
      <c r="F5" s="783">
        <f>F6+F28</f>
        <v>16870.3374</v>
      </c>
      <c r="G5" s="783">
        <f>G6+G28</f>
        <v>9680.9595999999983</v>
      </c>
      <c r="H5" s="795">
        <f>G5/F5*100</f>
        <v>57.384504947719648</v>
      </c>
    </row>
    <row r="6" spans="1:11" ht="20.25" customHeight="1" x14ac:dyDescent="0.2">
      <c r="A6" s="751" t="s">
        <v>76</v>
      </c>
      <c r="B6" s="752" t="s">
        <v>254</v>
      </c>
      <c r="C6" s="784">
        <f>C7+C8+C9+C10+C11+C12+C15+C17+C22+C24+C25+C26+C27</f>
        <v>7091.2482999999975</v>
      </c>
      <c r="D6" s="784">
        <f>D7+D8+D9+D10+D11+D12+D15+D17+D22+D24+D25+D26+D27+D16</f>
        <v>4600.4690000000001</v>
      </c>
      <c r="E6" s="784">
        <f>D6/C6*100</f>
        <v>64.875305522724432</v>
      </c>
      <c r="F6" s="784">
        <f>F7+F8+F9+F10+F11+F12+F15+F17+F22+F24+F25+F26+F27</f>
        <v>7241.8292999999994</v>
      </c>
      <c r="G6" s="784">
        <f>G7+G8+G9+G10+G11+G12+G15+G17+G22+G24+G25+G26+G27+0.0005</f>
        <v>4765.9578000000001</v>
      </c>
      <c r="H6" s="784">
        <f>G6/F6*100</f>
        <v>65.811518092534996</v>
      </c>
    </row>
    <row r="7" spans="1:11" ht="20.25" customHeight="1" x14ac:dyDescent="0.2">
      <c r="A7" s="753" t="s">
        <v>79</v>
      </c>
      <c r="B7" s="754" t="s">
        <v>75</v>
      </c>
      <c r="C7" s="785">
        <v>1154.9851000000001</v>
      </c>
      <c r="D7" s="785">
        <f>'стр-ра гор доходов'!E8</f>
        <v>763.5847</v>
      </c>
      <c r="E7" s="796">
        <f>D7/C7*100</f>
        <v>66.112082311711205</v>
      </c>
      <c r="F7" s="785">
        <v>1476.1116999999999</v>
      </c>
      <c r="G7" s="785">
        <f>'стр-ра гор доходов'!M8</f>
        <v>740.3125</v>
      </c>
      <c r="H7" s="785">
        <f>G7/F7*100</f>
        <v>50.152877996970012</v>
      </c>
    </row>
    <row r="8" spans="1:11" ht="20.25" customHeight="1" x14ac:dyDescent="0.2">
      <c r="A8" s="753" t="s">
        <v>80</v>
      </c>
      <c r="B8" s="754" t="s">
        <v>68</v>
      </c>
      <c r="C8" s="785">
        <v>3480.1163999999999</v>
      </c>
      <c r="D8" s="785">
        <f>'стр-ра гор доходов'!E9</f>
        <v>2239.5563000000002</v>
      </c>
      <c r="E8" s="796">
        <f>D8/C8*100</f>
        <v>64.352913597947477</v>
      </c>
      <c r="F8" s="785">
        <v>3519.8130000000001</v>
      </c>
      <c r="G8" s="785">
        <f>'стр-ра гор доходов'!M9</f>
        <v>2266.4061999999999</v>
      </c>
      <c r="H8" s="785">
        <f t="shared" ref="H8:H26" si="0">G8/F8*100</f>
        <v>64.389960489378268</v>
      </c>
      <c r="J8" s="60"/>
    </row>
    <row r="9" spans="1:11" ht="20.25" customHeight="1" x14ac:dyDescent="0.2">
      <c r="A9" s="753" t="s">
        <v>81</v>
      </c>
      <c r="B9" s="754" t="s">
        <v>175</v>
      </c>
      <c r="C9" s="785">
        <v>22.570499999999999</v>
      </c>
      <c r="D9" s="785">
        <f>'стр-ра гор доходов'!E10</f>
        <v>15.0343</v>
      </c>
      <c r="E9" s="796">
        <f t="shared" ref="E9:E26" si="1">D9/C9*100</f>
        <v>66.610398529053413</v>
      </c>
      <c r="F9" s="785">
        <v>18.978899999999999</v>
      </c>
      <c r="G9" s="785">
        <f>'стр-ра гор доходов'!M10</f>
        <v>11.040100000000001</v>
      </c>
      <c r="H9" s="785">
        <f t="shared" si="0"/>
        <v>58.170389221714643</v>
      </c>
      <c r="J9" s="60"/>
    </row>
    <row r="10" spans="1:11" s="61" customFormat="1" ht="20.25" customHeight="1" x14ac:dyDescent="0.2">
      <c r="A10" s="755" t="s">
        <v>82</v>
      </c>
      <c r="B10" s="754" t="s">
        <v>213</v>
      </c>
      <c r="C10" s="785">
        <v>169.06059999999999</v>
      </c>
      <c r="D10" s="785">
        <f>'стр-ра гор доходов'!E12</f>
        <v>118.9635</v>
      </c>
      <c r="E10" s="796">
        <f t="shared" si="1"/>
        <v>70.367371226648913</v>
      </c>
      <c r="F10" s="785">
        <v>166.904</v>
      </c>
      <c r="G10" s="785">
        <f>'стр-ра гор доходов'!M12</f>
        <v>117.9285</v>
      </c>
      <c r="H10" s="785">
        <f t="shared" si="0"/>
        <v>70.656485165124863</v>
      </c>
      <c r="K10" s="61" t="s">
        <v>271</v>
      </c>
    </row>
    <row r="11" spans="1:11" s="61" customFormat="1" ht="29.25" customHeight="1" x14ac:dyDescent="0.2">
      <c r="A11" s="755" t="s">
        <v>83</v>
      </c>
      <c r="B11" s="756" t="s">
        <v>360</v>
      </c>
      <c r="C11" s="785">
        <v>2.5070999999999999</v>
      </c>
      <c r="D11" s="785">
        <f>'стр-ра гор доходов'!E13</f>
        <v>1.2065999999999999</v>
      </c>
      <c r="E11" s="796">
        <f t="shared" si="1"/>
        <v>48.127318415699413</v>
      </c>
      <c r="F11" s="785">
        <v>2.6524999999999999</v>
      </c>
      <c r="G11" s="785">
        <f>'стр-ра гор доходов'!M13</f>
        <v>2.4944000000000002</v>
      </c>
      <c r="H11" s="785">
        <f t="shared" si="0"/>
        <v>94.03958529688974</v>
      </c>
    </row>
    <row r="12" spans="1:11" ht="20.25" customHeight="1" x14ac:dyDescent="0.2">
      <c r="A12" s="757" t="s">
        <v>84</v>
      </c>
      <c r="B12" s="756" t="s">
        <v>145</v>
      </c>
      <c r="C12" s="785">
        <f>SUM(C13:C14)</f>
        <v>81.392499999999998</v>
      </c>
      <c r="D12" s="785">
        <f>'стр-ра гор доходов'!E14</f>
        <v>16.751899999999999</v>
      </c>
      <c r="E12" s="796">
        <f t="shared" si="1"/>
        <v>20.581626071198205</v>
      </c>
      <c r="F12" s="785">
        <f>F13+F14</f>
        <v>95.093799999999987</v>
      </c>
      <c r="G12" s="785">
        <f>'стр-ра гор доходов'!M14</f>
        <v>34.324399999999997</v>
      </c>
      <c r="H12" s="785">
        <f t="shared" si="0"/>
        <v>36.095308001152546</v>
      </c>
    </row>
    <row r="13" spans="1:11" ht="20.25" customHeight="1" x14ac:dyDescent="0.2">
      <c r="A13" s="757" t="s">
        <v>462</v>
      </c>
      <c r="B13" s="758" t="s">
        <v>146</v>
      </c>
      <c r="C13" s="785">
        <v>70.934200000000004</v>
      </c>
      <c r="D13" s="785">
        <f>'стр-ра гор доходов'!E15</f>
        <v>11.6876</v>
      </c>
      <c r="E13" s="796">
        <f t="shared" si="1"/>
        <v>16.476678386448285</v>
      </c>
      <c r="F13" s="785">
        <v>84.029799999999994</v>
      </c>
      <c r="G13" s="785">
        <f>'стр-ра гор доходов'!M15</f>
        <v>27.4115</v>
      </c>
      <c r="H13" s="785">
        <f t="shared" si="0"/>
        <v>32.621165348483515</v>
      </c>
    </row>
    <row r="14" spans="1:11" ht="20.25" customHeight="1" x14ac:dyDescent="0.2">
      <c r="A14" s="757" t="s">
        <v>463</v>
      </c>
      <c r="B14" s="758" t="s">
        <v>147</v>
      </c>
      <c r="C14" s="785">
        <v>10.458299999999999</v>
      </c>
      <c r="D14" s="785">
        <f>'стр-ра гор доходов'!E19</f>
        <v>5.0643000000000002</v>
      </c>
      <c r="E14" s="796">
        <f t="shared" si="1"/>
        <v>48.423739995984057</v>
      </c>
      <c r="F14" s="785">
        <v>11.064</v>
      </c>
      <c r="G14" s="785">
        <f>'стр-ра гор доходов'!M19</f>
        <v>6.9128999999999996</v>
      </c>
      <c r="H14" s="785">
        <f t="shared" si="0"/>
        <v>62.48101952277657</v>
      </c>
    </row>
    <row r="15" spans="1:11" ht="20.25" customHeight="1" x14ac:dyDescent="0.2">
      <c r="A15" s="753" t="s">
        <v>85</v>
      </c>
      <c r="B15" s="759" t="s">
        <v>92</v>
      </c>
      <c r="C15" s="785">
        <v>54.881999999999998</v>
      </c>
      <c r="D15" s="785">
        <f>'стр-ра гор доходов'!E24</f>
        <v>36.667200000000001</v>
      </c>
      <c r="E15" s="796">
        <f t="shared" si="1"/>
        <v>66.810976276374774</v>
      </c>
      <c r="F15" s="785">
        <v>54.876800000000003</v>
      </c>
      <c r="G15" s="785">
        <f>'стр-ра гор доходов'!M24</f>
        <v>39.610100000000003</v>
      </c>
      <c r="H15" s="785">
        <f t="shared" si="0"/>
        <v>72.180046941512614</v>
      </c>
    </row>
    <row r="16" spans="1:11" ht="20.25" hidden="1" customHeight="1" x14ac:dyDescent="0.2">
      <c r="A16" s="753"/>
      <c r="B16" s="759"/>
      <c r="C16" s="785"/>
      <c r="D16" s="791">
        <v>1E-3</v>
      </c>
      <c r="E16" s="796" t="e">
        <f t="shared" si="1"/>
        <v>#DIV/0!</v>
      </c>
      <c r="F16" s="785"/>
      <c r="G16" s="785"/>
      <c r="H16" s="785" t="e">
        <f t="shared" si="0"/>
        <v>#DIV/0!</v>
      </c>
    </row>
    <row r="17" spans="1:8" s="62" customFormat="1" ht="20.25" customHeight="1" x14ac:dyDescent="0.2">
      <c r="A17" s="755" t="s">
        <v>90</v>
      </c>
      <c r="B17" s="754" t="s">
        <v>160</v>
      </c>
      <c r="C17" s="785">
        <f>SUM(C18:C21)</f>
        <v>815.31460000000004</v>
      </c>
      <c r="D17" s="785">
        <f>'стр-ра гор доходов'!E40</f>
        <v>552.28509999999994</v>
      </c>
      <c r="E17" s="796">
        <f t="shared" si="1"/>
        <v>67.7388949002017</v>
      </c>
      <c r="F17" s="785">
        <f>F18+F19+F20+F21</f>
        <v>638.29560000000004</v>
      </c>
      <c r="G17" s="785">
        <f>'стр-ра гор доходов'!M40</f>
        <v>501.44629999999995</v>
      </c>
      <c r="H17" s="785">
        <f t="shared" si="0"/>
        <v>78.560200007645349</v>
      </c>
    </row>
    <row r="18" spans="1:8" s="61" customFormat="1" ht="20.25" customHeight="1" x14ac:dyDescent="0.2">
      <c r="A18" s="757" t="s">
        <v>148</v>
      </c>
      <c r="B18" s="758" t="s">
        <v>149</v>
      </c>
      <c r="C18" s="785">
        <v>535.06939999999997</v>
      </c>
      <c r="D18" s="785">
        <f>'стр-ра гор доходов'!E41</f>
        <v>371.74919999999997</v>
      </c>
      <c r="E18" s="796">
        <f t="shared" si="1"/>
        <v>69.476819268678042</v>
      </c>
      <c r="F18" s="785">
        <v>383.52760000000001</v>
      </c>
      <c r="G18" s="785">
        <f>'стр-ра гор доходов'!M41</f>
        <v>322.66759999999999</v>
      </c>
      <c r="H18" s="785">
        <f t="shared" si="0"/>
        <v>84.131520130493868</v>
      </c>
    </row>
    <row r="19" spans="1:8" s="61" customFormat="1" ht="53.25" customHeight="1" x14ac:dyDescent="0.2">
      <c r="A19" s="755" t="s">
        <v>358</v>
      </c>
      <c r="B19" s="758" t="s">
        <v>410</v>
      </c>
      <c r="C19" s="785">
        <v>164.89709999999999</v>
      </c>
      <c r="D19" s="785">
        <f>'стр-ра гор доходов'!E42</f>
        <v>104.5442</v>
      </c>
      <c r="E19" s="796">
        <f t="shared" si="1"/>
        <v>63.399659545255801</v>
      </c>
      <c r="F19" s="785">
        <v>153.7826</v>
      </c>
      <c r="G19" s="785">
        <f>'стр-ра гор доходов'!M42</f>
        <v>106.6061</v>
      </c>
      <c r="H19" s="785">
        <f t="shared" si="0"/>
        <v>69.322602166955178</v>
      </c>
    </row>
    <row r="20" spans="1:8" s="61" customFormat="1" ht="20.25" customHeight="1" x14ac:dyDescent="0.2">
      <c r="A20" s="755" t="s">
        <v>359</v>
      </c>
      <c r="B20" s="758" t="s">
        <v>161</v>
      </c>
      <c r="C20" s="785">
        <v>11.94</v>
      </c>
      <c r="D20" s="785">
        <f>'стр-ра гор доходов'!E43</f>
        <v>6.9</v>
      </c>
      <c r="E20" s="796">
        <f>D20/C20*100</f>
        <v>57.788944723618094</v>
      </c>
      <c r="F20" s="785">
        <v>2.2250000000000001</v>
      </c>
      <c r="G20" s="785">
        <f>'стр-ра гор доходов'!M43</f>
        <v>2.9140000000000001</v>
      </c>
      <c r="H20" s="785">
        <f t="shared" si="0"/>
        <v>130.96629213483146</v>
      </c>
    </row>
    <row r="21" spans="1:8" s="61" customFormat="1" ht="20.25" customHeight="1" x14ac:dyDescent="0.2">
      <c r="A21" s="755" t="s">
        <v>464</v>
      </c>
      <c r="B21" s="758" t="s">
        <v>5</v>
      </c>
      <c r="C21" s="785">
        <v>103.4081</v>
      </c>
      <c r="D21" s="785">
        <f>'стр-ра гор доходов'!E44</f>
        <v>69.091700000000003</v>
      </c>
      <c r="E21" s="796">
        <f t="shared" si="1"/>
        <v>66.814591893671775</v>
      </c>
      <c r="F21" s="785">
        <v>98.760400000000004</v>
      </c>
      <c r="G21" s="785">
        <f>'стр-ра гор доходов'!M44</f>
        <v>69.258600000000001</v>
      </c>
      <c r="H21" s="785">
        <f t="shared" si="0"/>
        <v>70.127905516786086</v>
      </c>
    </row>
    <row r="22" spans="1:8" s="61" customFormat="1" ht="20.25" customHeight="1" x14ac:dyDescent="0.2">
      <c r="A22" s="757" t="s">
        <v>86</v>
      </c>
      <c r="B22" s="754" t="s">
        <v>162</v>
      </c>
      <c r="C22" s="785">
        <f>C23</f>
        <v>22.0335</v>
      </c>
      <c r="D22" s="785">
        <f>'стр-ра гор доходов'!E45</f>
        <v>16.913599999999999</v>
      </c>
      <c r="E22" s="796">
        <f t="shared" si="1"/>
        <v>76.763110717770672</v>
      </c>
      <c r="F22" s="785">
        <f>F23</f>
        <v>21.94</v>
      </c>
      <c r="G22" s="785">
        <f>'стр-ра гор доходов'!M45</f>
        <v>12.598699999999999</v>
      </c>
      <c r="H22" s="785">
        <f t="shared" si="0"/>
        <v>57.423427529626245</v>
      </c>
    </row>
    <row r="23" spans="1:8" s="61" customFormat="1" ht="20.25" customHeight="1" x14ac:dyDescent="0.2">
      <c r="A23" s="757" t="s">
        <v>465</v>
      </c>
      <c r="B23" s="758" t="s">
        <v>163</v>
      </c>
      <c r="C23" s="785">
        <v>22.0335</v>
      </c>
      <c r="D23" s="785">
        <f>'стр-ра гор доходов'!E46</f>
        <v>16.913599999999999</v>
      </c>
      <c r="E23" s="796">
        <f t="shared" si="1"/>
        <v>76.763110717770672</v>
      </c>
      <c r="F23" s="785">
        <v>21.94</v>
      </c>
      <c r="G23" s="785">
        <f>'стр-ра гор доходов'!M46</f>
        <v>12.598699999999999</v>
      </c>
      <c r="H23" s="785">
        <f t="shared" si="0"/>
        <v>57.423427529626245</v>
      </c>
    </row>
    <row r="24" spans="1:8" s="61" customFormat="1" ht="20.25" customHeight="1" x14ac:dyDescent="0.2">
      <c r="A24" s="757" t="s">
        <v>87</v>
      </c>
      <c r="B24" s="760" t="s">
        <v>150</v>
      </c>
      <c r="C24" s="785">
        <v>1.1054999999999999</v>
      </c>
      <c r="D24" s="785">
        <f>'стр-ра гор доходов'!E51</f>
        <v>0.63229999999999997</v>
      </c>
      <c r="E24" s="796">
        <f t="shared" si="1"/>
        <v>57.195838986883764</v>
      </c>
      <c r="F24" s="785">
        <v>0.95860000000000001</v>
      </c>
      <c r="G24" s="785">
        <f>'стр-ра гор доходов'!M51</f>
        <v>11</v>
      </c>
      <c r="H24" s="785">
        <f t="shared" si="0"/>
        <v>1147.5067807218859</v>
      </c>
    </row>
    <row r="25" spans="1:8" s="61" customFormat="1" ht="20.25" customHeight="1" x14ac:dyDescent="0.2">
      <c r="A25" s="757" t="s">
        <v>88</v>
      </c>
      <c r="B25" s="760" t="s">
        <v>151</v>
      </c>
      <c r="C25" s="785">
        <v>344.07729999999998</v>
      </c>
      <c r="D25" s="785">
        <f>'стр-ра гор доходов'!E52</f>
        <v>227.6908</v>
      </c>
      <c r="E25" s="796">
        <f t="shared" si="1"/>
        <v>66.174316062117441</v>
      </c>
      <c r="F25" s="785">
        <v>341.99369999999999</v>
      </c>
      <c r="G25" s="785">
        <f>'стр-ра гор доходов'!M52</f>
        <v>238.41460000000001</v>
      </c>
      <c r="H25" s="785">
        <f t="shared" si="0"/>
        <v>69.713155534736458</v>
      </c>
    </row>
    <row r="26" spans="1:8" s="61" customFormat="1" ht="20.25" customHeight="1" x14ac:dyDescent="0.2">
      <c r="A26" s="757" t="s">
        <v>89</v>
      </c>
      <c r="B26" s="754" t="s">
        <v>153</v>
      </c>
      <c r="C26" s="785">
        <v>908.14790000000005</v>
      </c>
      <c r="D26" s="785">
        <f>'стр-ра гор доходов'!E53</f>
        <v>592.57730000000004</v>
      </c>
      <c r="E26" s="796">
        <f t="shared" si="1"/>
        <v>65.251188710561351</v>
      </c>
      <c r="F26" s="785">
        <v>904.21069999999997</v>
      </c>
      <c r="G26" s="785">
        <f>'стр-ра гор доходов'!M53</f>
        <v>778.39269999999999</v>
      </c>
      <c r="H26" s="785">
        <f t="shared" si="0"/>
        <v>86.08532281248165</v>
      </c>
    </row>
    <row r="27" spans="1:8" ht="20.25" customHeight="1" thickBot="1" x14ac:dyDescent="0.25">
      <c r="A27" s="757" t="s">
        <v>91</v>
      </c>
      <c r="B27" s="754" t="s">
        <v>78</v>
      </c>
      <c r="C27" s="785">
        <v>35.055300000000003</v>
      </c>
      <c r="D27" s="785">
        <f>'стр-ра гор доходов'!E54</f>
        <v>18.604399999999998</v>
      </c>
      <c r="E27" s="796" t="s">
        <v>705</v>
      </c>
      <c r="F27" s="785">
        <v>0</v>
      </c>
      <c r="G27" s="785">
        <f>'стр-ра гор доходов'!M54</f>
        <v>11.988799999999999</v>
      </c>
      <c r="H27" s="785" t="s">
        <v>705</v>
      </c>
    </row>
    <row r="28" spans="1:8" ht="21.75" customHeight="1" thickBot="1" x14ac:dyDescent="0.25">
      <c r="A28" s="761" t="s">
        <v>77</v>
      </c>
      <c r="B28" s="762" t="s">
        <v>255</v>
      </c>
      <c r="C28" s="783">
        <f>SUM(C30:C38)</f>
        <v>9737.0425999999989</v>
      </c>
      <c r="D28" s="783">
        <f>SUM(D29:D38)</f>
        <v>5027.8425999999999</v>
      </c>
      <c r="E28" s="783">
        <f>D28/C28*100</f>
        <v>51.636239118436237</v>
      </c>
      <c r="F28" s="783">
        <f>SUM(F29:F38)</f>
        <v>9628.5081000000009</v>
      </c>
      <c r="G28" s="783">
        <f>SUM(G29:G38)</f>
        <v>4915.0017999999991</v>
      </c>
      <c r="H28" s="783">
        <f>G28/F28*100</f>
        <v>51.046348499203098</v>
      </c>
    </row>
    <row r="29" spans="1:8" ht="21.75" hidden="1" customHeight="1" x14ac:dyDescent="0.2">
      <c r="A29" s="763" t="s">
        <v>79</v>
      </c>
      <c r="B29" s="764" t="s">
        <v>256</v>
      </c>
      <c r="C29" s="786">
        <v>0</v>
      </c>
      <c r="D29" s="786"/>
      <c r="E29" s="786"/>
      <c r="F29" s="786">
        <v>0</v>
      </c>
      <c r="G29" s="1333"/>
      <c r="H29" s="1339"/>
    </row>
    <row r="30" spans="1:8" ht="20.25" customHeight="1" x14ac:dyDescent="0.2">
      <c r="A30" s="765" t="s">
        <v>79</v>
      </c>
      <c r="B30" s="758" t="s">
        <v>166</v>
      </c>
      <c r="C30" s="785">
        <v>4055.6997999999999</v>
      </c>
      <c r="D30" s="785">
        <f>'стр-ра гор доходов'!E58</f>
        <v>1220.1379999999999</v>
      </c>
      <c r="E30" s="796">
        <f>D30/C30*100</f>
        <v>30.084524500555982</v>
      </c>
      <c r="F30" s="785">
        <v>3884.7935000000002</v>
      </c>
      <c r="G30" s="793">
        <f>'стр-ра гор доходов'!M58</f>
        <v>1234.5229999999999</v>
      </c>
      <c r="H30" s="785">
        <f>G30/F30*100</f>
        <v>31.778342915781749</v>
      </c>
    </row>
    <row r="31" spans="1:8" ht="20.25" customHeight="1" x14ac:dyDescent="0.2">
      <c r="A31" s="766" t="s">
        <v>80</v>
      </c>
      <c r="B31" s="758" t="s">
        <v>165</v>
      </c>
      <c r="C31" s="785">
        <v>5689.8253000000004</v>
      </c>
      <c r="D31" s="785">
        <f>'стр-ра гор доходов'!E57</f>
        <v>3817.4780000000001</v>
      </c>
      <c r="E31" s="796">
        <f>D31/C31*100</f>
        <v>67.093061714917681</v>
      </c>
      <c r="F31" s="785">
        <v>5743.7146000000002</v>
      </c>
      <c r="G31" s="793">
        <f>'стр-ра гор доходов'!M57</f>
        <v>3723.7948000000001</v>
      </c>
      <c r="H31" s="785">
        <f>G31/F31*100</f>
        <v>64.832517966683085</v>
      </c>
    </row>
    <row r="32" spans="1:8" ht="20.25" customHeight="1" x14ac:dyDescent="0.2">
      <c r="A32" s="765" t="s">
        <v>81</v>
      </c>
      <c r="B32" s="767" t="s">
        <v>1</v>
      </c>
      <c r="C32" s="785">
        <v>1.4173</v>
      </c>
      <c r="D32" s="787">
        <f>'стр-ра гор доходов'!E62</f>
        <v>0</v>
      </c>
      <c r="E32" s="796">
        <f>D32/C32*100</f>
        <v>0</v>
      </c>
      <c r="F32" s="787">
        <v>0</v>
      </c>
      <c r="G32" s="1334">
        <f>'стр-ра гор доходов'!M62</f>
        <v>0</v>
      </c>
      <c r="H32" s="785" t="s">
        <v>705</v>
      </c>
    </row>
    <row r="33" spans="1:8" ht="49.5" x14ac:dyDescent="0.2">
      <c r="A33" s="765" t="s">
        <v>82</v>
      </c>
      <c r="B33" s="767" t="s">
        <v>448</v>
      </c>
      <c r="C33" s="787">
        <v>0.59140000000000004</v>
      </c>
      <c r="D33" s="787">
        <f>'стр-ра гор доходов'!E59</f>
        <v>0.59140000000000004</v>
      </c>
      <c r="E33" s="785" t="s">
        <v>705</v>
      </c>
      <c r="F33" s="787">
        <v>0</v>
      </c>
      <c r="G33" s="1334">
        <f>'стр-ра гор доходов'!M59</f>
        <v>0.1905</v>
      </c>
      <c r="H33" s="785" t="s">
        <v>705</v>
      </c>
    </row>
    <row r="34" spans="1:8" ht="33" x14ac:dyDescent="0.2">
      <c r="A34" s="765" t="s">
        <v>83</v>
      </c>
      <c r="B34" s="767" t="s">
        <v>456</v>
      </c>
      <c r="C34" s="787">
        <v>0</v>
      </c>
      <c r="D34" s="787">
        <f>'стр-ра гор доходов'!E60</f>
        <v>0</v>
      </c>
      <c r="E34" s="785" t="s">
        <v>705</v>
      </c>
      <c r="F34" s="787">
        <v>0</v>
      </c>
      <c r="G34" s="1334">
        <f>'стр-ра гор доходов'!M60</f>
        <v>0</v>
      </c>
      <c r="H34" s="785" t="s">
        <v>705</v>
      </c>
    </row>
    <row r="35" spans="1:8" ht="20.25" customHeight="1" x14ac:dyDescent="0.2">
      <c r="A35" s="765" t="s">
        <v>84</v>
      </c>
      <c r="B35" s="768" t="s">
        <v>345</v>
      </c>
      <c r="C35" s="787">
        <v>-10.491199999999999</v>
      </c>
      <c r="D35" s="787">
        <f>'стр-ра гор доходов'!E61</f>
        <v>-10.364800000000001</v>
      </c>
      <c r="E35" s="785" t="s">
        <v>705</v>
      </c>
      <c r="F35" s="787">
        <v>0</v>
      </c>
      <c r="G35" s="1334">
        <f>'стр-ра гор доходов'!M61</f>
        <v>-43.506500000000003</v>
      </c>
      <c r="H35" s="785" t="s">
        <v>705</v>
      </c>
    </row>
    <row r="36" spans="1:8" ht="33" customHeight="1" x14ac:dyDescent="0.2">
      <c r="A36" s="765" t="s">
        <v>85</v>
      </c>
      <c r="B36" s="769" t="s">
        <v>351</v>
      </c>
      <c r="C36" s="787">
        <v>0</v>
      </c>
      <c r="D36" s="787">
        <f>'стр-ра гор доходов'!E63</f>
        <v>0</v>
      </c>
      <c r="E36" s="785" t="s">
        <v>705</v>
      </c>
      <c r="F36" s="787">
        <v>0</v>
      </c>
      <c r="G36" s="1334">
        <f>'стр-ра гор доходов'!M63</f>
        <v>0</v>
      </c>
      <c r="H36" s="785" t="s">
        <v>705</v>
      </c>
    </row>
    <row r="37" spans="1:8" ht="20.25" customHeight="1" x14ac:dyDescent="0.2">
      <c r="A37" s="766" t="s">
        <v>90</v>
      </c>
      <c r="B37" s="754" t="s">
        <v>346</v>
      </c>
      <c r="C37" s="785">
        <v>0</v>
      </c>
      <c r="D37" s="785">
        <f>'стр-ра гор доходов'!E64</f>
        <v>0</v>
      </c>
      <c r="E37" s="785" t="s">
        <v>705</v>
      </c>
      <c r="F37" s="785">
        <v>0</v>
      </c>
      <c r="G37" s="793">
        <f>'стр-ра гор доходов'!M64</f>
        <v>0</v>
      </c>
      <c r="H37" s="785" t="s">
        <v>705</v>
      </c>
    </row>
    <row r="38" spans="1:8" ht="20.25" customHeight="1" thickBot="1" x14ac:dyDescent="0.25">
      <c r="A38" s="770" t="s">
        <v>86</v>
      </c>
      <c r="B38" s="771" t="s">
        <v>347</v>
      </c>
      <c r="C38" s="788">
        <v>0</v>
      </c>
      <c r="D38" s="785">
        <f>'стр-ра гор доходов'!E65</f>
        <v>0</v>
      </c>
      <c r="E38" s="785" t="s">
        <v>705</v>
      </c>
      <c r="F38" s="788">
        <v>0</v>
      </c>
      <c r="G38" s="1334">
        <f>'стр-ра гор доходов'!M65</f>
        <v>0</v>
      </c>
      <c r="H38" s="785" t="s">
        <v>705</v>
      </c>
    </row>
    <row r="39" spans="1:8" ht="24.75" customHeight="1" thickBot="1" x14ac:dyDescent="0.25">
      <c r="A39" s="772"/>
      <c r="B39" s="744" t="s">
        <v>69</v>
      </c>
      <c r="C39" s="783">
        <f>SUM(C40:C50)</f>
        <v>17895.718600000004</v>
      </c>
      <c r="D39" s="783">
        <f>SUM(D40:D50)</f>
        <v>10106.67</v>
      </c>
      <c r="E39" s="783">
        <f>D39/C39*100</f>
        <v>56.475351596107451</v>
      </c>
      <c r="F39" s="783">
        <f>SUM(F40:F50)</f>
        <v>18485.936800000003</v>
      </c>
      <c r="G39" s="783">
        <f>SUM(G40:G50)</f>
        <v>9715.4346000000005</v>
      </c>
      <c r="H39" s="783">
        <f>G39/F39*100</f>
        <v>52.555814212239426</v>
      </c>
    </row>
    <row r="40" spans="1:8" ht="20.25" customHeight="1" x14ac:dyDescent="0.2">
      <c r="A40" s="773" t="s">
        <v>79</v>
      </c>
      <c r="B40" s="774" t="s">
        <v>156</v>
      </c>
      <c r="C40" s="789">
        <v>2122.6239</v>
      </c>
      <c r="D40" s="792">
        <v>1232.0269000000001</v>
      </c>
      <c r="E40" s="797">
        <f>D40/C40*100</f>
        <v>58.042637699500133</v>
      </c>
      <c r="F40" s="1335">
        <v>2157.5254</v>
      </c>
      <c r="G40" s="786">
        <v>1231.7636</v>
      </c>
      <c r="H40" s="1340">
        <f>G40/F40*100</f>
        <v>57.091499363112938</v>
      </c>
    </row>
    <row r="41" spans="1:8" ht="20.25" customHeight="1" x14ac:dyDescent="0.2">
      <c r="A41" s="775" t="s">
        <v>80</v>
      </c>
      <c r="B41" s="776" t="s">
        <v>287</v>
      </c>
      <c r="C41" s="790">
        <v>4.2081999999999997</v>
      </c>
      <c r="D41" s="793">
        <v>0</v>
      </c>
      <c r="E41" s="798">
        <f>D41/C41*100</f>
        <v>0</v>
      </c>
      <c r="F41" s="1336">
        <v>2.3927999999999998</v>
      </c>
      <c r="G41" s="785">
        <v>0.52449999999999997</v>
      </c>
      <c r="H41" s="1341">
        <f>G41/F41*100</f>
        <v>21.919926446004681</v>
      </c>
    </row>
    <row r="42" spans="1:8" ht="20.25" customHeight="1" x14ac:dyDescent="0.2">
      <c r="A42" s="777" t="s">
        <v>81</v>
      </c>
      <c r="B42" s="776" t="s">
        <v>157</v>
      </c>
      <c r="C42" s="785">
        <v>274.86430000000001</v>
      </c>
      <c r="D42" s="793">
        <v>148.22980000000001</v>
      </c>
      <c r="E42" s="798">
        <f>D42/C42*100</f>
        <v>53.928356647261943</v>
      </c>
      <c r="F42" s="1336">
        <v>258.3236</v>
      </c>
      <c r="G42" s="785">
        <v>160.02680000000001</v>
      </c>
      <c r="H42" s="1341">
        <f>G42/F42*100</f>
        <v>61.948192112528631</v>
      </c>
    </row>
    <row r="43" spans="1:8" ht="20.25" customHeight="1" x14ac:dyDescent="0.2">
      <c r="A43" s="777" t="s">
        <v>82</v>
      </c>
      <c r="B43" s="776" t="s">
        <v>158</v>
      </c>
      <c r="C43" s="785">
        <v>2333.8845999999999</v>
      </c>
      <c r="D43" s="793">
        <v>1016.298</v>
      </c>
      <c r="E43" s="798">
        <f t="shared" ref="E43:E50" si="2">D43/C43*100</f>
        <v>43.545340673656277</v>
      </c>
      <c r="F43" s="1336">
        <v>3046.4191999999998</v>
      </c>
      <c r="G43" s="785">
        <v>1345.57</v>
      </c>
      <c r="H43" s="1341">
        <f t="shared" ref="H43:H50" si="3">G43/F43*100</f>
        <v>44.168904922868137</v>
      </c>
    </row>
    <row r="44" spans="1:8" ht="20.25" customHeight="1" x14ac:dyDescent="0.2">
      <c r="A44" s="777" t="s">
        <v>83</v>
      </c>
      <c r="B44" s="776" t="s">
        <v>167</v>
      </c>
      <c r="C44" s="785">
        <v>2237.7393000000002</v>
      </c>
      <c r="D44" s="793">
        <v>1219.4159</v>
      </c>
      <c r="E44" s="798">
        <f t="shared" si="2"/>
        <v>54.493206603646804</v>
      </c>
      <c r="F44" s="1336">
        <v>2020.1513</v>
      </c>
      <c r="G44" s="785">
        <v>378.75810000000001</v>
      </c>
      <c r="H44" s="1341">
        <f t="shared" si="3"/>
        <v>18.748996671684939</v>
      </c>
    </row>
    <row r="45" spans="1:8" ht="20.25" customHeight="1" x14ac:dyDescent="0.2">
      <c r="A45" s="777" t="s">
        <v>84</v>
      </c>
      <c r="B45" s="778" t="s">
        <v>70</v>
      </c>
      <c r="C45" s="785">
        <v>9127.8333000000002</v>
      </c>
      <c r="D45" s="793">
        <v>5479.2318999999998</v>
      </c>
      <c r="E45" s="798">
        <f t="shared" si="2"/>
        <v>60.027738455740639</v>
      </c>
      <c r="F45" s="1336">
        <v>9091.1152999999995</v>
      </c>
      <c r="G45" s="785">
        <v>5514.5451000000003</v>
      </c>
      <c r="H45" s="1341">
        <f t="shared" si="3"/>
        <v>60.658620180518454</v>
      </c>
    </row>
    <row r="46" spans="1:8" ht="20.25" customHeight="1" x14ac:dyDescent="0.2">
      <c r="A46" s="779" t="s">
        <v>85</v>
      </c>
      <c r="B46" s="778" t="s">
        <v>286</v>
      </c>
      <c r="C46" s="790">
        <v>494.52010000000001</v>
      </c>
      <c r="D46" s="793">
        <v>290.15980000000002</v>
      </c>
      <c r="E46" s="798">
        <f t="shared" si="2"/>
        <v>58.675026556048991</v>
      </c>
      <c r="F46" s="1336">
        <v>541.8021</v>
      </c>
      <c r="G46" s="785">
        <v>316.95030000000003</v>
      </c>
      <c r="H46" s="1341">
        <f t="shared" si="3"/>
        <v>58.499274919753915</v>
      </c>
    </row>
    <row r="47" spans="1:8" ht="20.25" customHeight="1" x14ac:dyDescent="0.2">
      <c r="A47" s="775" t="s">
        <v>90</v>
      </c>
      <c r="B47" s="778" t="s">
        <v>285</v>
      </c>
      <c r="C47" s="790">
        <v>35.820799999999998</v>
      </c>
      <c r="D47" s="793">
        <v>25.096599999999999</v>
      </c>
      <c r="E47" s="798">
        <f t="shared" si="2"/>
        <v>70.061528497409327</v>
      </c>
      <c r="F47" s="1336">
        <v>34.360399999999998</v>
      </c>
      <c r="G47" s="785">
        <v>24.273800000000001</v>
      </c>
      <c r="H47" s="1341">
        <f t="shared" si="3"/>
        <v>70.644695638001892</v>
      </c>
    </row>
    <row r="48" spans="1:8" ht="16.5" x14ac:dyDescent="0.2">
      <c r="A48" s="779" t="s">
        <v>86</v>
      </c>
      <c r="B48" s="776" t="s">
        <v>628</v>
      </c>
      <c r="C48" s="790">
        <v>2.7843</v>
      </c>
      <c r="D48" s="793">
        <v>1.1718999999999999</v>
      </c>
      <c r="E48" s="798" t="s">
        <v>705</v>
      </c>
      <c r="F48" s="1336">
        <v>0</v>
      </c>
      <c r="G48" s="785">
        <v>0</v>
      </c>
      <c r="H48" s="1341" t="s">
        <v>705</v>
      </c>
    </row>
    <row r="49" spans="1:8" ht="20.25" customHeight="1" x14ac:dyDescent="0.2">
      <c r="A49" s="775" t="s">
        <v>87</v>
      </c>
      <c r="B49" s="780" t="s">
        <v>292</v>
      </c>
      <c r="C49" s="790">
        <v>498.5421</v>
      </c>
      <c r="D49" s="793">
        <v>230.71780000000001</v>
      </c>
      <c r="E49" s="798">
        <f t="shared" si="2"/>
        <v>46.278498846937907</v>
      </c>
      <c r="F49" s="1337">
        <v>515.36009999999999</v>
      </c>
      <c r="G49" s="787">
        <v>282.91269999999997</v>
      </c>
      <c r="H49" s="1341">
        <f t="shared" si="3"/>
        <v>54.896120207986613</v>
      </c>
    </row>
    <row r="50" spans="1:8" ht="17.25" thickBot="1" x14ac:dyDescent="0.25">
      <c r="A50" s="781" t="s">
        <v>88</v>
      </c>
      <c r="B50" s="782" t="s">
        <v>159</v>
      </c>
      <c r="C50" s="788">
        <v>762.89769999999999</v>
      </c>
      <c r="D50" s="794">
        <v>464.32139999999998</v>
      </c>
      <c r="E50" s="799">
        <f t="shared" si="2"/>
        <v>60.862865361895835</v>
      </c>
      <c r="F50" s="1338">
        <v>818.48659999999995</v>
      </c>
      <c r="G50" s="788">
        <v>460.10969999999998</v>
      </c>
      <c r="H50" s="1341">
        <f t="shared" si="3"/>
        <v>56.214689403589503</v>
      </c>
    </row>
    <row r="51" spans="1:8" ht="18" customHeight="1" x14ac:dyDescent="0.2">
      <c r="A51" s="1622" t="s">
        <v>629</v>
      </c>
      <c r="B51" s="1622"/>
      <c r="C51" s="1622"/>
      <c r="D51" s="1622"/>
      <c r="E51" s="1622"/>
      <c r="F51" s="1622"/>
      <c r="G51" s="1622"/>
      <c r="H51" s="1622"/>
    </row>
    <row r="52" spans="1:8" x14ac:dyDescent="0.2">
      <c r="B52" s="65"/>
      <c r="C52" s="65"/>
      <c r="D52" s="61"/>
      <c r="E52" s="61"/>
      <c r="F52" s="197"/>
      <c r="G52" s="59"/>
      <c r="H52" s="198"/>
    </row>
    <row r="53" spans="1:8" x14ac:dyDescent="0.2">
      <c r="B53" s="65"/>
      <c r="C53" s="65"/>
      <c r="D53" s="61"/>
      <c r="E53" s="61"/>
      <c r="F53" s="197"/>
      <c r="G53" s="59"/>
      <c r="H53" s="198"/>
    </row>
    <row r="54" spans="1:8" x14ac:dyDescent="0.2">
      <c r="B54" s="61"/>
      <c r="C54" s="61"/>
      <c r="D54" s="61"/>
      <c r="E54" s="61"/>
      <c r="F54" s="197"/>
      <c r="G54" s="59"/>
      <c r="H54" s="198"/>
    </row>
    <row r="55" spans="1:8" ht="20.25" x14ac:dyDescent="0.2">
      <c r="A55" s="1619" t="s">
        <v>483</v>
      </c>
      <c r="B55" s="1619"/>
      <c r="C55" s="1619"/>
      <c r="D55" s="1619"/>
      <c r="E55" s="1619"/>
      <c r="F55" s="1619"/>
      <c r="G55" s="1619"/>
      <c r="H55" s="1619"/>
    </row>
    <row r="56" spans="1:8" ht="20.25" x14ac:dyDescent="0.2">
      <c r="A56" s="213"/>
      <c r="B56" s="213"/>
      <c r="C56" s="213"/>
      <c r="D56" s="213"/>
      <c r="E56" s="213"/>
      <c r="F56" s="213"/>
      <c r="G56" s="213"/>
      <c r="H56" s="213"/>
    </row>
    <row r="57" spans="1:8" ht="16.5" thickBot="1" x14ac:dyDescent="0.25">
      <c r="D57" s="59"/>
      <c r="E57" s="59"/>
      <c r="F57" s="197"/>
      <c r="G57" s="59"/>
      <c r="H57" s="199" t="s">
        <v>39</v>
      </c>
    </row>
    <row r="58" spans="1:8" s="118" customFormat="1" ht="31.5" customHeight="1" thickBot="1" x14ac:dyDescent="0.25">
      <c r="A58" s="801"/>
      <c r="B58" s="800" t="s">
        <v>104</v>
      </c>
      <c r="C58" s="1620" t="s">
        <v>851</v>
      </c>
      <c r="D58" s="1621"/>
      <c r="E58" s="1620" t="s">
        <v>837</v>
      </c>
      <c r="F58" s="1621"/>
      <c r="G58" s="1495" t="s">
        <v>66</v>
      </c>
      <c r="H58" s="1496"/>
    </row>
    <row r="59" spans="1:8" ht="21.75" customHeight="1" x14ac:dyDescent="0.2">
      <c r="A59" s="779" t="s">
        <v>79</v>
      </c>
      <c r="B59" s="802" t="s">
        <v>411</v>
      </c>
      <c r="C59" s="1623">
        <f>D5</f>
        <v>9628.3116000000009</v>
      </c>
      <c r="D59" s="1624"/>
      <c r="E59" s="1623">
        <f>G5</f>
        <v>9680.9595999999983</v>
      </c>
      <c r="F59" s="1624"/>
      <c r="G59" s="1629">
        <f>E59/C59*100</f>
        <v>100.54680407310454</v>
      </c>
      <c r="H59" s="1630"/>
    </row>
    <row r="60" spans="1:8" ht="21.75" customHeight="1" x14ac:dyDescent="0.2">
      <c r="A60" s="779" t="s">
        <v>80</v>
      </c>
      <c r="B60" s="803" t="s">
        <v>412</v>
      </c>
      <c r="C60" s="1625">
        <f>D39</f>
        <v>10106.67</v>
      </c>
      <c r="D60" s="1626"/>
      <c r="E60" s="1625">
        <f>G39</f>
        <v>9715.4346000000005</v>
      </c>
      <c r="F60" s="1626"/>
      <c r="G60" s="1631">
        <f>E60/C60*100</f>
        <v>96.128938611827635</v>
      </c>
      <c r="H60" s="1632"/>
    </row>
    <row r="61" spans="1:8" ht="21.75" customHeight="1" x14ac:dyDescent="0.2">
      <c r="A61" s="779" t="s">
        <v>81</v>
      </c>
      <c r="B61" s="803" t="s">
        <v>413</v>
      </c>
      <c r="C61" s="1625">
        <f>C59-C60</f>
        <v>-478.35839999999916</v>
      </c>
      <c r="D61" s="1626"/>
      <c r="E61" s="1625">
        <f>E59-E60</f>
        <v>-34.475000000002183</v>
      </c>
      <c r="F61" s="1626"/>
      <c r="G61" s="1631"/>
      <c r="H61" s="1632"/>
    </row>
    <row r="62" spans="1:8" ht="21.75" customHeight="1" x14ac:dyDescent="0.2">
      <c r="A62" s="779" t="s">
        <v>82</v>
      </c>
      <c r="B62" s="804" t="s">
        <v>366</v>
      </c>
      <c r="C62" s="1625">
        <v>6654.7259000000004</v>
      </c>
      <c r="D62" s="1626"/>
      <c r="E62" s="1625">
        <v>3663.2076000000002</v>
      </c>
      <c r="F62" s="1626"/>
      <c r="G62" s="1631"/>
      <c r="H62" s="1632"/>
    </row>
    <row r="63" spans="1:8" ht="21.75" customHeight="1" thickBot="1" x14ac:dyDescent="0.25">
      <c r="A63" s="805" t="s">
        <v>83</v>
      </c>
      <c r="B63" s="806" t="s">
        <v>216</v>
      </c>
      <c r="C63" s="1627">
        <v>1243.9697000000001</v>
      </c>
      <c r="D63" s="1628"/>
      <c r="E63" s="1627">
        <v>1160.8051</v>
      </c>
      <c r="F63" s="1628"/>
      <c r="G63" s="1633"/>
      <c r="H63" s="1634"/>
    </row>
    <row r="64" spans="1:8" x14ac:dyDescent="0.2">
      <c r="D64" s="59"/>
      <c r="E64" s="59"/>
      <c r="F64" s="197"/>
      <c r="G64" s="59"/>
      <c r="H64" s="198"/>
    </row>
  </sheetData>
  <mergeCells count="21">
    <mergeCell ref="G59:H59"/>
    <mergeCell ref="G60:H60"/>
    <mergeCell ref="G61:H61"/>
    <mergeCell ref="G62:H62"/>
    <mergeCell ref="G63:H63"/>
    <mergeCell ref="E59:F59"/>
    <mergeCell ref="E61:F61"/>
    <mergeCell ref="E62:F62"/>
    <mergeCell ref="E60:F60"/>
    <mergeCell ref="E63:F63"/>
    <mergeCell ref="C59:D59"/>
    <mergeCell ref="C60:D60"/>
    <mergeCell ref="C61:D61"/>
    <mergeCell ref="C62:D62"/>
    <mergeCell ref="C63:D63"/>
    <mergeCell ref="A1:H1"/>
    <mergeCell ref="A55:H55"/>
    <mergeCell ref="C58:D58"/>
    <mergeCell ref="E58:F58"/>
    <mergeCell ref="G58:H58"/>
    <mergeCell ref="A51:H51"/>
  </mergeCells>
  <phoneticPr fontId="0" type="noConversion"/>
  <printOptions horizontalCentered="1"/>
  <pageMargins left="0.78740157480314965" right="0.19685039370078741" top="0.43307086614173229" bottom="0.19685039370078741" header="0.15748031496062992" footer="0.15748031496062992"/>
  <pageSetup paperSize="9" scale="53" orientation="portrait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  <pageSetUpPr fitToPage="1"/>
  </sheetPr>
  <dimension ref="A1:I72"/>
  <sheetViews>
    <sheetView view="pageBreakPreview" topLeftCell="A7" zoomScale="90" zoomScaleNormal="80" zoomScaleSheetLayoutView="90" workbookViewId="0">
      <selection activeCell="J24" sqref="J24"/>
    </sheetView>
  </sheetViews>
  <sheetFormatPr defaultColWidth="9.140625" defaultRowHeight="12.75" x14ac:dyDescent="0.2"/>
  <cols>
    <col min="1" max="1" width="68.85546875" style="2" customWidth="1"/>
    <col min="2" max="2" width="11.28515625" style="186" customWidth="1"/>
    <col min="3" max="3" width="14.28515625" style="2" customWidth="1"/>
    <col min="4" max="4" width="15.5703125" style="2" customWidth="1"/>
    <col min="5" max="5" width="17.85546875" style="186" customWidth="1"/>
    <col min="6" max="6" width="10.28515625" style="186" bestFit="1" customWidth="1"/>
    <col min="7" max="7" width="9.140625" style="2"/>
    <col min="8" max="8" width="9.7109375" style="2" customWidth="1"/>
    <col min="9" max="16384" width="9.140625" style="2"/>
  </cols>
  <sheetData>
    <row r="1" spans="1:6" s="186" customFormat="1" ht="18" customHeight="1" x14ac:dyDescent="0.3">
      <c r="A1" s="1635" t="s">
        <v>2</v>
      </c>
      <c r="B1" s="1635"/>
      <c r="C1" s="1635"/>
      <c r="D1" s="1635"/>
      <c r="E1" s="1635"/>
    </row>
    <row r="2" spans="1:6" s="186" customFormat="1" ht="10.5" customHeight="1" thickBot="1" x14ac:dyDescent="0.35">
      <c r="A2" s="150"/>
      <c r="B2" s="150"/>
      <c r="C2" s="150"/>
      <c r="D2" s="150"/>
      <c r="E2" s="150"/>
    </row>
    <row r="3" spans="1:6" s="186" customFormat="1" ht="38.25" customHeight="1" thickBot="1" x14ac:dyDescent="0.25">
      <c r="A3" s="807" t="s">
        <v>104</v>
      </c>
      <c r="B3" s="808" t="s">
        <v>99</v>
      </c>
      <c r="C3" s="809" t="s">
        <v>851</v>
      </c>
      <c r="D3" s="810" t="s">
        <v>837</v>
      </c>
      <c r="E3" s="811" t="s">
        <v>66</v>
      </c>
    </row>
    <row r="4" spans="1:6" s="186" customFormat="1" ht="25.5" customHeight="1" thickBot="1" x14ac:dyDescent="0.35">
      <c r="A4" s="812" t="s">
        <v>69</v>
      </c>
      <c r="B4" s="821" t="s">
        <v>694</v>
      </c>
      <c r="C4" s="826">
        <f>C5+C9+C11+C13+C15+C17+C19+C21+C23+C25+C27</f>
        <v>10106.67</v>
      </c>
      <c r="D4" s="826">
        <f>D5+D9+D11+D13+D15+D17+D19+D21+D23+D25+D27</f>
        <v>9715.4346000000005</v>
      </c>
      <c r="E4" s="1345">
        <f>D4/C4*100</f>
        <v>96.128938611827635</v>
      </c>
    </row>
    <row r="5" spans="1:6" s="11" customFormat="1" ht="15.75" customHeight="1" x14ac:dyDescent="0.2">
      <c r="A5" s="813" t="s">
        <v>142</v>
      </c>
      <c r="B5" s="148" t="s">
        <v>694</v>
      </c>
      <c r="C5" s="149">
        <f>бюджет!D40</f>
        <v>1232.0269000000001</v>
      </c>
      <c r="D5" s="1342">
        <f>бюджет!G40</f>
        <v>1231.7636</v>
      </c>
      <c r="E5" s="1636">
        <f>D5/C5*100</f>
        <v>99.978628713382804</v>
      </c>
      <c r="F5" s="155"/>
    </row>
    <row r="6" spans="1:6" s="11" customFormat="1" ht="15.75" customHeight="1" thickBot="1" x14ac:dyDescent="0.25">
      <c r="A6" s="814" t="s">
        <v>46</v>
      </c>
      <c r="B6" s="822" t="s">
        <v>33</v>
      </c>
      <c r="C6" s="827">
        <f>C5/C$4*100</f>
        <v>12.190235755199289</v>
      </c>
      <c r="D6" s="827">
        <f>D5/D$4*100</f>
        <v>12.678419964867036</v>
      </c>
      <c r="E6" s="1638"/>
      <c r="F6" s="155"/>
    </row>
    <row r="7" spans="1:6" s="11" customFormat="1" ht="15.75" customHeight="1" x14ac:dyDescent="0.2">
      <c r="A7" s="815" t="s">
        <v>349</v>
      </c>
      <c r="B7" s="689"/>
      <c r="C7" s="830"/>
      <c r="D7" s="1343"/>
      <c r="E7" s="913"/>
      <c r="F7" s="155"/>
    </row>
    <row r="8" spans="1:6" s="11" customFormat="1" ht="23.25" customHeight="1" thickBot="1" x14ac:dyDescent="0.25">
      <c r="A8" s="816" t="s">
        <v>520</v>
      </c>
      <c r="B8" s="823" t="s">
        <v>694</v>
      </c>
      <c r="C8" s="1344">
        <v>490.2176</v>
      </c>
      <c r="D8" s="1344">
        <v>452.10480000000001</v>
      </c>
      <c r="E8" s="1180">
        <f>D8/C8*100</f>
        <v>92.22533013910558</v>
      </c>
      <c r="F8" s="155"/>
    </row>
    <row r="9" spans="1:6" s="11" customFormat="1" ht="23.25" customHeight="1" x14ac:dyDescent="0.25">
      <c r="A9" s="724" t="s">
        <v>291</v>
      </c>
      <c r="B9" s="148" t="s">
        <v>694</v>
      </c>
      <c r="C9" s="149">
        <f>бюджет!D41</f>
        <v>0</v>
      </c>
      <c r="D9" s="1342">
        <f>бюджет!G41</f>
        <v>0.52449999999999997</v>
      </c>
      <c r="E9" s="1347" t="s">
        <v>705</v>
      </c>
      <c r="F9" s="155"/>
    </row>
    <row r="10" spans="1:6" s="11" customFormat="1" ht="15.75" customHeight="1" thickBot="1" x14ac:dyDescent="0.25">
      <c r="A10" s="817" t="s">
        <v>46</v>
      </c>
      <c r="B10" s="193" t="s">
        <v>33</v>
      </c>
      <c r="C10" s="828">
        <f>C9/C$4*100</f>
        <v>0</v>
      </c>
      <c r="D10" s="828">
        <f>D9/D$4*100</f>
        <v>5.3986262230616006E-3</v>
      </c>
      <c r="E10" s="1180"/>
      <c r="F10" s="155"/>
    </row>
    <row r="11" spans="1:6" s="11" customFormat="1" ht="30.75" customHeight="1" x14ac:dyDescent="0.2">
      <c r="A11" s="813" t="s">
        <v>143</v>
      </c>
      <c r="B11" s="148" t="s">
        <v>694</v>
      </c>
      <c r="C11" s="149">
        <f>бюджет!D42</f>
        <v>148.22980000000001</v>
      </c>
      <c r="D11" s="149">
        <f>бюджет!G42</f>
        <v>160.02680000000001</v>
      </c>
      <c r="E11" s="1636">
        <f>D11/C11*100</f>
        <v>107.95858862387995</v>
      </c>
      <c r="F11" s="155"/>
    </row>
    <row r="12" spans="1:6" s="11" customFormat="1" ht="15" customHeight="1" thickBot="1" x14ac:dyDescent="0.25">
      <c r="A12" s="151" t="s">
        <v>46</v>
      </c>
      <c r="B12" s="193" t="s">
        <v>33</v>
      </c>
      <c r="C12" s="827">
        <f>C11/C$4*100</f>
        <v>1.4666532102067249</v>
      </c>
      <c r="D12" s="827">
        <f>D11/D$4*100</f>
        <v>1.6471399025217048</v>
      </c>
      <c r="E12" s="1637"/>
      <c r="F12" s="155"/>
    </row>
    <row r="13" spans="1:6" s="11" customFormat="1" ht="24.75" customHeight="1" x14ac:dyDescent="0.2">
      <c r="A13" s="728" t="s">
        <v>270</v>
      </c>
      <c r="B13" s="824" t="s">
        <v>694</v>
      </c>
      <c r="C13" s="149">
        <f>бюджет!D43</f>
        <v>1016.298</v>
      </c>
      <c r="D13" s="149">
        <f>бюджет!G43</f>
        <v>1345.57</v>
      </c>
      <c r="E13" s="1636">
        <f>D13/C13*100</f>
        <v>132.3991585145302</v>
      </c>
      <c r="F13" s="155"/>
    </row>
    <row r="14" spans="1:6" s="11" customFormat="1" ht="16.5" customHeight="1" thickBot="1" x14ac:dyDescent="0.25">
      <c r="A14" s="818" t="s">
        <v>46</v>
      </c>
      <c r="B14" s="825" t="s">
        <v>33</v>
      </c>
      <c r="C14" s="827">
        <f>C13/C$4*100</f>
        <v>10.055715680832559</v>
      </c>
      <c r="D14" s="827">
        <f>D13/D$4*100</f>
        <v>13.84981789697807</v>
      </c>
      <c r="E14" s="1637"/>
      <c r="F14" s="155"/>
    </row>
    <row r="15" spans="1:6" s="11" customFormat="1" ht="23.25" customHeight="1" x14ac:dyDescent="0.2">
      <c r="A15" s="813" t="s">
        <v>348</v>
      </c>
      <c r="B15" s="148" t="s">
        <v>694</v>
      </c>
      <c r="C15" s="149">
        <f>бюджет!D44</f>
        <v>1219.4159</v>
      </c>
      <c r="D15" s="149">
        <f>бюджет!G44</f>
        <v>378.75810000000001</v>
      </c>
      <c r="E15" s="1640">
        <f>D15/C15*100</f>
        <v>31.060616808424431</v>
      </c>
      <c r="F15" s="155"/>
    </row>
    <row r="16" spans="1:6" s="11" customFormat="1" ht="14.25" customHeight="1" thickBot="1" x14ac:dyDescent="0.25">
      <c r="A16" s="151" t="s">
        <v>46</v>
      </c>
      <c r="B16" s="193" t="s">
        <v>33</v>
      </c>
      <c r="C16" s="827">
        <f>C15/C$4*100</f>
        <v>12.065456772606604</v>
      </c>
      <c r="D16" s="827">
        <f>D15/D$4*100</f>
        <v>3.8985193724632756</v>
      </c>
      <c r="E16" s="1638"/>
      <c r="F16" s="155"/>
    </row>
    <row r="17" spans="1:6" s="186" customFormat="1" ht="24.75" customHeight="1" x14ac:dyDescent="0.25">
      <c r="A17" s="819" t="s">
        <v>244</v>
      </c>
      <c r="B17" s="148" t="s">
        <v>694</v>
      </c>
      <c r="C17" s="829">
        <f>бюджет!D45</f>
        <v>5479.2318999999998</v>
      </c>
      <c r="D17" s="829">
        <f>бюджет!G45</f>
        <v>5514.5451000000003</v>
      </c>
      <c r="E17" s="1636">
        <f>D17/C17*100</f>
        <v>100.64449179455247</v>
      </c>
      <c r="F17" s="155"/>
    </row>
    <row r="18" spans="1:6" s="186" customFormat="1" ht="17.25" thickBot="1" x14ac:dyDescent="0.25">
      <c r="A18" s="151" t="s">
        <v>46</v>
      </c>
      <c r="B18" s="193" t="s">
        <v>33</v>
      </c>
      <c r="C18" s="827">
        <f>C17/C$4*100</f>
        <v>54.214018069255253</v>
      </c>
      <c r="D18" s="827">
        <f>D17/D$4*100</f>
        <v>56.760663079343878</v>
      </c>
      <c r="E18" s="1638"/>
      <c r="F18" s="155"/>
    </row>
    <row r="19" spans="1:6" s="11" customFormat="1" ht="27.75" customHeight="1" x14ac:dyDescent="0.2">
      <c r="A19" s="152" t="s">
        <v>290</v>
      </c>
      <c r="B19" s="148" t="s">
        <v>694</v>
      </c>
      <c r="C19" s="149">
        <f>бюджет!D46</f>
        <v>290.15980000000002</v>
      </c>
      <c r="D19" s="149">
        <f>бюджет!G46</f>
        <v>316.95030000000003</v>
      </c>
      <c r="E19" s="1636">
        <f>D19/C19*100</f>
        <v>109.23301573822425</v>
      </c>
      <c r="F19" s="155"/>
    </row>
    <row r="20" spans="1:6" s="11" customFormat="1" ht="18.75" customHeight="1" thickBot="1" x14ac:dyDescent="0.25">
      <c r="A20" s="818" t="s">
        <v>46</v>
      </c>
      <c r="B20" s="825" t="s">
        <v>33</v>
      </c>
      <c r="C20" s="827">
        <f>C19/C$4*100</f>
        <v>2.8709733275153937</v>
      </c>
      <c r="D20" s="827">
        <f>D19/D$4*100</f>
        <v>3.26233784744946</v>
      </c>
      <c r="E20" s="1638"/>
      <c r="F20" s="155"/>
    </row>
    <row r="21" spans="1:6" s="11" customFormat="1" ht="25.5" customHeight="1" x14ac:dyDescent="0.2">
      <c r="A21" s="152" t="s">
        <v>288</v>
      </c>
      <c r="B21" s="148" t="s">
        <v>694</v>
      </c>
      <c r="C21" s="149">
        <f>бюджет!D47</f>
        <v>25.096599999999999</v>
      </c>
      <c r="D21" s="149">
        <f>бюджет!G47</f>
        <v>24.273800000000001</v>
      </c>
      <c r="E21" s="1636">
        <f>D21/C21*100</f>
        <v>96.721468246694783</v>
      </c>
      <c r="F21" s="155"/>
    </row>
    <row r="22" spans="1:6" s="11" customFormat="1" ht="15.75" customHeight="1" thickBot="1" x14ac:dyDescent="0.25">
      <c r="A22" s="151" t="s">
        <v>46</v>
      </c>
      <c r="B22" s="193" t="s">
        <v>33</v>
      </c>
      <c r="C22" s="153">
        <f>C21/C$4*100</f>
        <v>0.24831720042308691</v>
      </c>
      <c r="D22" s="153">
        <f>D21/D$4*100</f>
        <v>0.24984780402927112</v>
      </c>
      <c r="E22" s="1638"/>
      <c r="F22" s="155"/>
    </row>
    <row r="23" spans="1:6" s="11" customFormat="1" ht="16.5" x14ac:dyDescent="0.2">
      <c r="A23" s="813" t="s">
        <v>627</v>
      </c>
      <c r="B23" s="824" t="s">
        <v>694</v>
      </c>
      <c r="C23" s="149">
        <f>бюджет!D48</f>
        <v>1.1718999999999999</v>
      </c>
      <c r="D23" s="149">
        <f>бюджет!G48</f>
        <v>0</v>
      </c>
      <c r="E23" s="1636" t="s">
        <v>705</v>
      </c>
      <c r="F23" s="155"/>
    </row>
    <row r="24" spans="1:6" s="11" customFormat="1" ht="17.25" thickBot="1" x14ac:dyDescent="0.25">
      <c r="A24" s="818" t="s">
        <v>46</v>
      </c>
      <c r="B24" s="825" t="s">
        <v>33</v>
      </c>
      <c r="C24" s="827">
        <f>C23/C$4*100</f>
        <v>1.1595312798379684E-2</v>
      </c>
      <c r="D24" s="827">
        <f>D23/D$4*100</f>
        <v>0</v>
      </c>
      <c r="E24" s="1638"/>
      <c r="F24" s="155"/>
    </row>
    <row r="25" spans="1:6" s="11" customFormat="1" ht="22.5" customHeight="1" x14ac:dyDescent="0.2">
      <c r="A25" s="813" t="s">
        <v>289</v>
      </c>
      <c r="B25" s="148" t="s">
        <v>694</v>
      </c>
      <c r="C25" s="149">
        <f>бюджет!D49</f>
        <v>230.71780000000001</v>
      </c>
      <c r="D25" s="149">
        <f>бюджет!G49</f>
        <v>282.91269999999997</v>
      </c>
      <c r="E25" s="1636">
        <f>D25/C25*100</f>
        <v>122.62283187513054</v>
      </c>
      <c r="F25" s="155"/>
    </row>
    <row r="26" spans="1:6" s="11" customFormat="1" ht="17.25" thickBot="1" x14ac:dyDescent="0.25">
      <c r="A26" s="151" t="s">
        <v>46</v>
      </c>
      <c r="B26" s="193" t="s">
        <v>33</v>
      </c>
      <c r="C26" s="153">
        <f>C25/C$4*100</f>
        <v>2.2828270835003024</v>
      </c>
      <c r="D26" s="153">
        <f>D25/D$4*100</f>
        <v>2.9119922231785695</v>
      </c>
      <c r="E26" s="1638"/>
      <c r="F26" s="155"/>
    </row>
    <row r="27" spans="1:6" s="11" customFormat="1" ht="21" customHeight="1" x14ac:dyDescent="0.2">
      <c r="A27" s="154" t="s">
        <v>245</v>
      </c>
      <c r="B27" s="148" t="s">
        <v>694</v>
      </c>
      <c r="C27" s="149">
        <f>бюджет!D50</f>
        <v>464.32139999999998</v>
      </c>
      <c r="D27" s="149">
        <f>бюджет!G50</f>
        <v>460.10969999999998</v>
      </c>
      <c r="E27" s="1636">
        <f>D27/C27*100</f>
        <v>99.092934333847211</v>
      </c>
      <c r="F27" s="155"/>
    </row>
    <row r="28" spans="1:6" s="11" customFormat="1" ht="15" customHeight="1" thickBot="1" x14ac:dyDescent="0.25">
      <c r="A28" s="151" t="s">
        <v>46</v>
      </c>
      <c r="B28" s="193" t="s">
        <v>33</v>
      </c>
      <c r="C28" s="153">
        <f>C27/C$4*100</f>
        <v>4.5942075876624049</v>
      </c>
      <c r="D28" s="153">
        <f>D27/D$4*100</f>
        <v>4.7358632829456742</v>
      </c>
      <c r="E28" s="1638"/>
      <c r="F28" s="155"/>
    </row>
    <row r="29" spans="1:6" s="11" customFormat="1" ht="14.25" hidden="1" customHeight="1" x14ac:dyDescent="0.2">
      <c r="A29" s="152" t="s">
        <v>144</v>
      </c>
      <c r="B29" s="148" t="s">
        <v>694</v>
      </c>
      <c r="C29" s="156">
        <v>0</v>
      </c>
      <c r="D29" s="149">
        <v>0</v>
      </c>
      <c r="E29" s="192"/>
      <c r="F29" s="155">
        <f>D29</f>
        <v>0</v>
      </c>
    </row>
    <row r="30" spans="1:6" s="11" customFormat="1" ht="14.25" hidden="1" customHeight="1" thickBot="1" x14ac:dyDescent="0.25">
      <c r="A30" s="151" t="s">
        <v>46</v>
      </c>
      <c r="B30" s="193" t="s">
        <v>33</v>
      </c>
      <c r="C30" s="157">
        <v>0</v>
      </c>
      <c r="D30" s="153">
        <f>D29/D4*100</f>
        <v>0</v>
      </c>
      <c r="E30" s="158"/>
      <c r="F30" s="155">
        <f>D30</f>
        <v>0</v>
      </c>
    </row>
    <row r="31" spans="1:6" s="11" customFormat="1" ht="14.25" hidden="1" customHeight="1" x14ac:dyDescent="0.2">
      <c r="A31" s="154" t="s">
        <v>154</v>
      </c>
      <c r="B31" s="148" t="s">
        <v>694</v>
      </c>
      <c r="C31" s="159">
        <v>1.1368683772161603E-13</v>
      </c>
      <c r="D31" s="149" t="e">
        <f>D4-D5-D11-D13-D15-#REF!-D17-D19-D23-D27-D29</f>
        <v>#REF!</v>
      </c>
      <c r="E31" s="192"/>
      <c r="F31" s="155" t="e">
        <f>D31</f>
        <v>#REF!</v>
      </c>
    </row>
    <row r="32" spans="1:6" s="11" customFormat="1" ht="14.25" hidden="1" customHeight="1" thickBot="1" x14ac:dyDescent="0.25">
      <c r="A32" s="151" t="s">
        <v>46</v>
      </c>
      <c r="B32" s="193" t="s">
        <v>33</v>
      </c>
      <c r="C32" s="160">
        <v>1.5565649974891635E-15</v>
      </c>
      <c r="D32" s="153" t="e">
        <f>D31/D4*100</f>
        <v>#REF!</v>
      </c>
      <c r="E32" s="158"/>
      <c r="F32" s="155" t="e">
        <f>D32</f>
        <v>#REF!</v>
      </c>
    </row>
    <row r="33" spans="1:9" s="11" customFormat="1" ht="15.75" hidden="1" x14ac:dyDescent="0.2">
      <c r="A33" s="171" t="s">
        <v>528</v>
      </c>
      <c r="B33" s="171"/>
      <c r="C33" s="171"/>
      <c r="D33" s="171"/>
      <c r="E33" s="171"/>
      <c r="F33" s="43"/>
      <c r="G33" s="43"/>
      <c r="H33" s="43"/>
      <c r="I33" s="65"/>
    </row>
    <row r="34" spans="1:9" s="11" customFormat="1" ht="15.75" x14ac:dyDescent="0.2">
      <c r="A34" s="1439"/>
      <c r="B34" s="1439"/>
      <c r="C34" s="1439"/>
      <c r="D34" s="1439"/>
      <c r="E34" s="1439"/>
    </row>
    <row r="35" spans="1:9" s="11" customFormat="1" ht="15.75" x14ac:dyDescent="0.2">
      <c r="A35" s="1492"/>
      <c r="B35" s="1439"/>
      <c r="C35" s="1439"/>
      <c r="D35" s="1439"/>
      <c r="E35" s="1439"/>
    </row>
    <row r="36" spans="1:9" s="11" customFormat="1" ht="14.25" customHeight="1" x14ac:dyDescent="0.2">
      <c r="A36" s="141"/>
      <c r="B36" s="194"/>
      <c r="C36" s="1"/>
      <c r="D36" s="121"/>
      <c r="E36" s="142"/>
      <c r="G36" s="382"/>
    </row>
    <row r="37" spans="1:9" ht="10.5" customHeight="1" x14ac:dyDescent="0.2">
      <c r="A37" s="1639"/>
      <c r="B37" s="1639"/>
      <c r="C37" s="1639"/>
      <c r="D37" s="1639"/>
      <c r="E37" s="1639"/>
    </row>
    <row r="39" spans="1:9" s="64" customFormat="1" x14ac:dyDescent="0.2"/>
    <row r="41" spans="1:9" ht="13.5" customHeight="1" x14ac:dyDescent="0.2"/>
    <row r="72" spans="1:1" x14ac:dyDescent="0.2">
      <c r="A72" s="2" t="s">
        <v>478</v>
      </c>
    </row>
  </sheetData>
  <mergeCells count="14">
    <mergeCell ref="A1:E1"/>
    <mergeCell ref="E13:E14"/>
    <mergeCell ref="E11:E12"/>
    <mergeCell ref="E5:E6"/>
    <mergeCell ref="A37:E37"/>
    <mergeCell ref="E15:E16"/>
    <mergeCell ref="E17:E18"/>
    <mergeCell ref="E27:E28"/>
    <mergeCell ref="A35:E35"/>
    <mergeCell ref="E19:E20"/>
    <mergeCell ref="E23:E24"/>
    <mergeCell ref="E25:E26"/>
    <mergeCell ref="E21:E22"/>
    <mergeCell ref="A34:E34"/>
  </mergeCells>
  <phoneticPr fontId="0" type="noConversion"/>
  <printOptions horizontalCentered="1"/>
  <pageMargins left="0.78740157480314965" right="0" top="0.47244094488188981" bottom="0.55118110236220474" header="0.23622047244094491" footer="0.35433070866141736"/>
  <pageSetup paperSize="9" scale="66" orientation="portrait" r:id="rId1"/>
  <headerFooter alignWithMargins="0">
    <oddFooter>&amp;C10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3"/>
  <sheetViews>
    <sheetView zoomScale="84" zoomScaleNormal="84" zoomScaleSheetLayoutView="90" workbookViewId="0">
      <selection activeCell="J24" sqref="J24"/>
    </sheetView>
  </sheetViews>
  <sheetFormatPr defaultColWidth="9.140625" defaultRowHeight="16.5" x14ac:dyDescent="0.25"/>
  <cols>
    <col min="1" max="1" width="50" style="6" customWidth="1"/>
    <col min="2" max="2" width="11.28515625" style="7" bestFit="1" customWidth="1"/>
    <col min="3" max="3" width="18.5703125" style="7" customWidth="1"/>
    <col min="4" max="4" width="19.28515625" style="7" bestFit="1" customWidth="1"/>
    <col min="5" max="5" width="14.5703125" style="7" bestFit="1" customWidth="1"/>
    <col min="6" max="6" width="9.140625" style="7"/>
    <col min="7" max="7" width="20.85546875" style="7" customWidth="1"/>
    <col min="8" max="8" width="14.140625" style="77" customWidth="1"/>
    <col min="9" max="16384" width="9.140625" style="7"/>
  </cols>
  <sheetData>
    <row r="1" spans="1:8" ht="87" customHeight="1" x14ac:dyDescent="0.25">
      <c r="A1" s="1641" t="s">
        <v>237</v>
      </c>
      <c r="B1" s="1641"/>
      <c r="C1" s="1641"/>
      <c r="D1" s="1641"/>
      <c r="E1" s="1641"/>
    </row>
    <row r="2" spans="1:8" ht="18.75" customHeight="1" thickBot="1" x14ac:dyDescent="0.3">
      <c r="A2" s="260"/>
      <c r="B2" s="260"/>
      <c r="C2" s="260"/>
      <c r="D2" s="260"/>
      <c r="E2" s="260"/>
    </row>
    <row r="3" spans="1:8" ht="31.5" customHeight="1" thickBot="1" x14ac:dyDescent="0.4">
      <c r="A3" s="955" t="s">
        <v>107</v>
      </c>
      <c r="B3" s="971" t="s">
        <v>99</v>
      </c>
      <c r="C3" s="972" t="s">
        <v>852</v>
      </c>
      <c r="D3" s="972" t="s">
        <v>853</v>
      </c>
      <c r="E3" s="957" t="s">
        <v>72</v>
      </c>
      <c r="G3" s="449"/>
    </row>
    <row r="4" spans="1:8" ht="24" customHeight="1" x14ac:dyDescent="0.25">
      <c r="A4" s="973" t="s">
        <v>368</v>
      </c>
      <c r="B4" s="974"/>
      <c r="C4" s="975"/>
      <c r="D4" s="975"/>
      <c r="E4" s="975"/>
    </row>
    <row r="5" spans="1:8" ht="24" customHeight="1" x14ac:dyDescent="0.25">
      <c r="A5" s="976" t="s">
        <v>156</v>
      </c>
      <c r="B5" s="29" t="s">
        <v>694</v>
      </c>
      <c r="C5" s="1293">
        <v>284.22709013999997</v>
      </c>
      <c r="D5" s="1293">
        <v>265.11510766999999</v>
      </c>
      <c r="E5" s="990">
        <f>D5/C5*100</f>
        <v>93.275805462249878</v>
      </c>
      <c r="F5" s="72"/>
      <c r="G5" s="77"/>
      <c r="H5" s="78"/>
    </row>
    <row r="6" spans="1:8" ht="33" x14ac:dyDescent="0.25">
      <c r="A6" s="756" t="s">
        <v>157</v>
      </c>
      <c r="B6" s="983" t="s">
        <v>694</v>
      </c>
      <c r="C6" s="1295">
        <v>2.29022309</v>
      </c>
      <c r="D6" s="1003">
        <v>2.15089072</v>
      </c>
      <c r="E6" s="1294">
        <f>D6/C6*100</f>
        <v>93.916209708635861</v>
      </c>
      <c r="F6" s="72"/>
      <c r="G6" s="77"/>
      <c r="H6" s="78"/>
    </row>
    <row r="7" spans="1:8" x14ac:dyDescent="0.25">
      <c r="A7" s="977" t="s">
        <v>158</v>
      </c>
      <c r="B7" s="984" t="s">
        <v>694</v>
      </c>
      <c r="C7" s="1298">
        <v>0</v>
      </c>
      <c r="D7" s="1003">
        <v>0</v>
      </c>
      <c r="E7" s="1192" t="s">
        <v>705</v>
      </c>
      <c r="F7" s="72"/>
      <c r="G7" s="77"/>
      <c r="H7" s="78"/>
    </row>
    <row r="8" spans="1:8" ht="21" customHeight="1" x14ac:dyDescent="0.25">
      <c r="A8" s="768" t="s">
        <v>70</v>
      </c>
      <c r="B8" s="984" t="s">
        <v>694</v>
      </c>
      <c r="C8" s="1298">
        <v>23.944234600000001</v>
      </c>
      <c r="D8" s="1003">
        <v>20.301772400000001</v>
      </c>
      <c r="E8" s="1294">
        <f>D8/C8*100</f>
        <v>84.78772756427972</v>
      </c>
      <c r="F8" s="72"/>
      <c r="G8" s="77"/>
      <c r="H8" s="78"/>
    </row>
    <row r="9" spans="1:8" ht="21.75" customHeight="1" x14ac:dyDescent="0.25">
      <c r="A9" s="756" t="s">
        <v>286</v>
      </c>
      <c r="B9" s="984" t="s">
        <v>694</v>
      </c>
      <c r="C9" s="1295">
        <v>8.71962145</v>
      </c>
      <c r="D9" s="1003">
        <v>7.76164188</v>
      </c>
      <c r="E9" s="1294">
        <f t="shared" ref="E9:E14" si="0">D9/C9*100</f>
        <v>89.013518815085718</v>
      </c>
      <c r="F9" s="72"/>
      <c r="G9" s="77"/>
      <c r="H9" s="78"/>
    </row>
    <row r="10" spans="1:8" hidden="1" x14ac:dyDescent="0.25">
      <c r="A10" s="977" t="s">
        <v>285</v>
      </c>
      <c r="B10" s="984" t="s">
        <v>694</v>
      </c>
      <c r="C10" s="1298">
        <v>0</v>
      </c>
      <c r="D10" s="1003">
        <v>0</v>
      </c>
      <c r="E10" s="1294" t="e">
        <f t="shared" si="0"/>
        <v>#DIV/0!</v>
      </c>
      <c r="F10" s="72"/>
      <c r="G10" s="77"/>
      <c r="H10" s="79"/>
    </row>
    <row r="11" spans="1:8" hidden="1" x14ac:dyDescent="0.25">
      <c r="A11" s="754" t="s">
        <v>71</v>
      </c>
      <c r="B11" s="984" t="s">
        <v>694</v>
      </c>
      <c r="C11" s="1295"/>
      <c r="D11" s="1003"/>
      <c r="E11" s="1294" t="e">
        <f t="shared" si="0"/>
        <v>#DIV/0!</v>
      </c>
      <c r="F11" s="72"/>
      <c r="G11" s="77"/>
      <c r="H11" s="78"/>
    </row>
    <row r="12" spans="1:8" ht="21" customHeight="1" x14ac:dyDescent="0.25">
      <c r="A12" s="978" t="s">
        <v>292</v>
      </c>
      <c r="B12" s="985" t="s">
        <v>694</v>
      </c>
      <c r="C12" s="1299">
        <v>10.52350822</v>
      </c>
      <c r="D12" s="1003">
        <v>9.1293744199999995</v>
      </c>
      <c r="E12" s="1294">
        <f t="shared" si="0"/>
        <v>86.752195457495446</v>
      </c>
      <c r="F12" s="72"/>
      <c r="G12" s="77"/>
      <c r="H12" s="78"/>
    </row>
    <row r="13" spans="1:8" ht="21" customHeight="1" x14ac:dyDescent="0.25">
      <c r="A13" s="978" t="s">
        <v>159</v>
      </c>
      <c r="B13" s="986" t="s">
        <v>694</v>
      </c>
      <c r="C13" s="1299">
        <v>40.400769680000003</v>
      </c>
      <c r="D13" s="1294">
        <v>36.10481884</v>
      </c>
      <c r="E13" s="1294">
        <f t="shared" si="0"/>
        <v>89.366660897733667</v>
      </c>
      <c r="F13" s="72"/>
      <c r="G13" s="77"/>
      <c r="H13" s="78"/>
    </row>
    <row r="14" spans="1:8" hidden="1" x14ac:dyDescent="0.25">
      <c r="A14" s="754" t="s">
        <v>50</v>
      </c>
      <c r="B14" s="983" t="s">
        <v>694</v>
      </c>
      <c r="C14" s="1295">
        <v>0</v>
      </c>
      <c r="D14" s="1295">
        <v>0</v>
      </c>
      <c r="E14" s="1294" t="e">
        <f t="shared" si="0"/>
        <v>#DIV/0!</v>
      </c>
      <c r="F14" s="72"/>
      <c r="G14" s="77"/>
      <c r="H14" s="79"/>
    </row>
    <row r="15" spans="1:8" ht="24" customHeight="1" thickBot="1" x14ac:dyDescent="0.3">
      <c r="A15" s="979" t="s">
        <v>48</v>
      </c>
      <c r="B15" s="987" t="s">
        <v>694</v>
      </c>
      <c r="C15" s="1300">
        <f>SUM(C5:C14)</f>
        <v>370.10544717999994</v>
      </c>
      <c r="D15" s="1296">
        <f>SUM(D5:D14)</f>
        <v>340.56360592999999</v>
      </c>
      <c r="E15" s="1302">
        <f>D15/C15*100</f>
        <v>92.017993392128503</v>
      </c>
      <c r="F15" s="72"/>
      <c r="G15" s="77"/>
      <c r="H15" s="79"/>
    </row>
    <row r="16" spans="1:8" ht="29.25" customHeight="1" thickBot="1" x14ac:dyDescent="0.3">
      <c r="A16" s="980" t="s">
        <v>369</v>
      </c>
      <c r="B16" s="988" t="s">
        <v>694</v>
      </c>
      <c r="C16" s="1301">
        <v>18.958889880000001</v>
      </c>
      <c r="D16" s="1297">
        <v>16.45286347</v>
      </c>
      <c r="E16" s="517">
        <f>D16/C16*100</f>
        <v>86.781787193966238</v>
      </c>
      <c r="F16" s="72"/>
      <c r="G16" s="77"/>
      <c r="H16" s="78"/>
    </row>
    <row r="17" spans="1:8" ht="36.75" customHeight="1" thickBot="1" x14ac:dyDescent="0.3">
      <c r="A17" s="981" t="s">
        <v>370</v>
      </c>
      <c r="B17" s="988" t="s">
        <v>694</v>
      </c>
      <c r="C17" s="646">
        <v>99.739826100000002</v>
      </c>
      <c r="D17" s="1297">
        <v>93.435427329999996</v>
      </c>
      <c r="E17" s="517">
        <f>D17/C17*100</f>
        <v>93.679156043766142</v>
      </c>
      <c r="F17" s="72"/>
      <c r="G17" s="77"/>
      <c r="H17" s="78"/>
    </row>
    <row r="18" spans="1:8" ht="22.5" customHeight="1" thickBot="1" x14ac:dyDescent="0.3">
      <c r="A18" s="982" t="s">
        <v>419</v>
      </c>
      <c r="B18" s="823" t="s">
        <v>694</v>
      </c>
      <c r="C18" s="1281">
        <f>C15+C16+C17</f>
        <v>488.80416315999997</v>
      </c>
      <c r="D18" s="1281">
        <f>D15+D16+D17</f>
        <v>450.45189672999999</v>
      </c>
      <c r="E18" s="1303">
        <f>D18/C18*100</f>
        <v>92.153858473286746</v>
      </c>
      <c r="F18" s="72"/>
      <c r="G18" s="77"/>
    </row>
    <row r="19" spans="1:8" ht="33.75" customHeight="1" x14ac:dyDescent="0.25">
      <c r="A19" s="1642" t="s">
        <v>420</v>
      </c>
      <c r="B19" s="1642"/>
      <c r="C19" s="1642"/>
      <c r="D19" s="1642"/>
      <c r="E19" s="1642"/>
    </row>
    <row r="20" spans="1:8" ht="23.25" customHeight="1" x14ac:dyDescent="0.25">
      <c r="A20" s="230"/>
      <c r="B20" s="230"/>
      <c r="C20" s="230"/>
      <c r="D20" s="230"/>
      <c r="E20" s="230"/>
    </row>
    <row r="21" spans="1:8" ht="39" customHeight="1" x14ac:dyDescent="0.25">
      <c r="A21" s="1520"/>
      <c r="B21" s="1520"/>
      <c r="C21" s="1520"/>
      <c r="D21" s="1520"/>
      <c r="E21" s="1520"/>
      <c r="F21" s="26"/>
    </row>
    <row r="43" spans="1:8" ht="9.75" customHeight="1" x14ac:dyDescent="0.25">
      <c r="A43" s="7"/>
      <c r="H43" s="7"/>
    </row>
  </sheetData>
  <mergeCells count="3">
    <mergeCell ref="A1:E1"/>
    <mergeCell ref="A19:E19"/>
    <mergeCell ref="A21:E21"/>
  </mergeCells>
  <printOptions horizontalCentered="1"/>
  <pageMargins left="0.74803149606299213" right="0.19685039370078741" top="0.27559055118110237" bottom="0.19685039370078741" header="0.19685039370078741" footer="0.19685039370078741"/>
  <pageSetup paperSize="9" scale="82" orientation="portrait" r:id="rId1"/>
  <headerFooter alignWithMargins="0">
    <oddFooter>&amp;C11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33"/>
  <sheetViews>
    <sheetView view="pageBreakPreview" zoomScale="68" zoomScaleNormal="100" zoomScaleSheetLayoutView="68" workbookViewId="0">
      <pane ySplit="4" topLeftCell="A5" activePane="bottomLeft" state="frozen"/>
      <selection activeCell="CV20" sqref="CV20"/>
      <selection pane="bottomLeft" activeCell="G138" sqref="G138"/>
    </sheetView>
  </sheetViews>
  <sheetFormatPr defaultColWidth="5.7109375" defaultRowHeight="12.75" x14ac:dyDescent="0.2"/>
  <cols>
    <col min="1" max="1" width="113.42578125" style="264" customWidth="1"/>
    <col min="2" max="2" width="10.140625" style="264" bestFit="1" customWidth="1"/>
    <col min="3" max="3" width="18.85546875" style="264" customWidth="1"/>
    <col min="4" max="4" width="20.7109375" style="264" customWidth="1"/>
    <col min="5" max="5" width="18.85546875" style="264" customWidth="1"/>
    <col min="6" max="6" width="14.5703125" style="264" customWidth="1"/>
    <col min="7" max="7" width="9.140625" style="264" customWidth="1"/>
    <col min="8" max="8" width="22.5703125" style="264" customWidth="1"/>
    <col min="9" max="252" width="9.140625" style="264" customWidth="1"/>
    <col min="253" max="253" width="5.7109375" style="264"/>
    <col min="254" max="254" width="5.7109375" style="264" customWidth="1"/>
    <col min="255" max="255" width="112.5703125" style="264" customWidth="1"/>
    <col min="256" max="256" width="10.140625" style="264" bestFit="1" customWidth="1"/>
    <col min="257" max="257" width="18.85546875" style="264" customWidth="1"/>
    <col min="258" max="258" width="19" style="264" customWidth="1"/>
    <col min="259" max="259" width="19.5703125" style="264" customWidth="1"/>
    <col min="260" max="260" width="16.7109375" style="264" customWidth="1"/>
    <col min="261" max="508" width="9.140625" style="264" customWidth="1"/>
    <col min="509" max="509" width="5.7109375" style="264"/>
    <col min="510" max="510" width="5.7109375" style="264" customWidth="1"/>
    <col min="511" max="511" width="112.5703125" style="264" customWidth="1"/>
    <col min="512" max="512" width="10.140625" style="264" bestFit="1" customWidth="1"/>
    <col min="513" max="513" width="18.85546875" style="264" customWidth="1"/>
    <col min="514" max="514" width="19" style="264" customWidth="1"/>
    <col min="515" max="515" width="19.5703125" style="264" customWidth="1"/>
    <col min="516" max="516" width="16.7109375" style="264" customWidth="1"/>
    <col min="517" max="764" width="9.140625" style="264" customWidth="1"/>
    <col min="765" max="765" width="5.7109375" style="264"/>
    <col min="766" max="766" width="5.7109375" style="264" customWidth="1"/>
    <col min="767" max="767" width="112.5703125" style="264" customWidth="1"/>
    <col min="768" max="768" width="10.140625" style="264" bestFit="1" customWidth="1"/>
    <col min="769" max="769" width="18.85546875" style="264" customWidth="1"/>
    <col min="770" max="770" width="19" style="264" customWidth="1"/>
    <col min="771" max="771" width="19.5703125" style="264" customWidth="1"/>
    <col min="772" max="772" width="16.7109375" style="264" customWidth="1"/>
    <col min="773" max="1020" width="9.140625" style="264" customWidth="1"/>
    <col min="1021" max="1021" width="5.7109375" style="264"/>
    <col min="1022" max="1022" width="5.7109375" style="264" customWidth="1"/>
    <col min="1023" max="1023" width="112.5703125" style="264" customWidth="1"/>
    <col min="1024" max="1024" width="10.140625" style="264" bestFit="1" customWidth="1"/>
    <col min="1025" max="1025" width="18.85546875" style="264" customWidth="1"/>
    <col min="1026" max="1026" width="19" style="264" customWidth="1"/>
    <col min="1027" max="1027" width="19.5703125" style="264" customWidth="1"/>
    <col min="1028" max="1028" width="16.7109375" style="264" customWidth="1"/>
    <col min="1029" max="1276" width="9.140625" style="264" customWidth="1"/>
    <col min="1277" max="1277" width="5.7109375" style="264"/>
    <col min="1278" max="1278" width="5.7109375" style="264" customWidth="1"/>
    <col min="1279" max="1279" width="112.5703125" style="264" customWidth="1"/>
    <col min="1280" max="1280" width="10.140625" style="264" bestFit="1" customWidth="1"/>
    <col min="1281" max="1281" width="18.85546875" style="264" customWidth="1"/>
    <col min="1282" max="1282" width="19" style="264" customWidth="1"/>
    <col min="1283" max="1283" width="19.5703125" style="264" customWidth="1"/>
    <col min="1284" max="1284" width="16.7109375" style="264" customWidth="1"/>
    <col min="1285" max="1532" width="9.140625" style="264" customWidth="1"/>
    <col min="1533" max="1533" width="5.7109375" style="264"/>
    <col min="1534" max="1534" width="5.7109375" style="264" customWidth="1"/>
    <col min="1535" max="1535" width="112.5703125" style="264" customWidth="1"/>
    <col min="1536" max="1536" width="10.140625" style="264" bestFit="1" customWidth="1"/>
    <col min="1537" max="1537" width="18.85546875" style="264" customWidth="1"/>
    <col min="1538" max="1538" width="19" style="264" customWidth="1"/>
    <col min="1539" max="1539" width="19.5703125" style="264" customWidth="1"/>
    <col min="1540" max="1540" width="16.7109375" style="264" customWidth="1"/>
    <col min="1541" max="1788" width="9.140625" style="264" customWidth="1"/>
    <col min="1789" max="1789" width="5.7109375" style="264"/>
    <col min="1790" max="1790" width="5.7109375" style="264" customWidth="1"/>
    <col min="1791" max="1791" width="112.5703125" style="264" customWidth="1"/>
    <col min="1792" max="1792" width="10.140625" style="264" bestFit="1" customWidth="1"/>
    <col min="1793" max="1793" width="18.85546875" style="264" customWidth="1"/>
    <col min="1794" max="1794" width="19" style="264" customWidth="1"/>
    <col min="1795" max="1795" width="19.5703125" style="264" customWidth="1"/>
    <col min="1796" max="1796" width="16.7109375" style="264" customWidth="1"/>
    <col min="1797" max="2044" width="9.140625" style="264" customWidth="1"/>
    <col min="2045" max="2045" width="5.7109375" style="264"/>
    <col min="2046" max="2046" width="5.7109375" style="264" customWidth="1"/>
    <col min="2047" max="2047" width="112.5703125" style="264" customWidth="1"/>
    <col min="2048" max="2048" width="10.140625" style="264" bestFit="1" customWidth="1"/>
    <col min="2049" max="2049" width="18.85546875" style="264" customWidth="1"/>
    <col min="2050" max="2050" width="19" style="264" customWidth="1"/>
    <col min="2051" max="2051" width="19.5703125" style="264" customWidth="1"/>
    <col min="2052" max="2052" width="16.7109375" style="264" customWidth="1"/>
    <col min="2053" max="2300" width="9.140625" style="264" customWidth="1"/>
    <col min="2301" max="2301" width="5.7109375" style="264"/>
    <col min="2302" max="2302" width="5.7109375" style="264" customWidth="1"/>
    <col min="2303" max="2303" width="112.5703125" style="264" customWidth="1"/>
    <col min="2304" max="2304" width="10.140625" style="264" bestFit="1" customWidth="1"/>
    <col min="2305" max="2305" width="18.85546875" style="264" customWidth="1"/>
    <col min="2306" max="2306" width="19" style="264" customWidth="1"/>
    <col min="2307" max="2307" width="19.5703125" style="264" customWidth="1"/>
    <col min="2308" max="2308" width="16.7109375" style="264" customWidth="1"/>
    <col min="2309" max="2556" width="9.140625" style="264" customWidth="1"/>
    <col min="2557" max="2557" width="5.7109375" style="264"/>
    <col min="2558" max="2558" width="5.7109375" style="264" customWidth="1"/>
    <col min="2559" max="2559" width="112.5703125" style="264" customWidth="1"/>
    <col min="2560" max="2560" width="10.140625" style="264" bestFit="1" customWidth="1"/>
    <col min="2561" max="2561" width="18.85546875" style="264" customWidth="1"/>
    <col min="2562" max="2562" width="19" style="264" customWidth="1"/>
    <col min="2563" max="2563" width="19.5703125" style="264" customWidth="1"/>
    <col min="2564" max="2564" width="16.7109375" style="264" customWidth="1"/>
    <col min="2565" max="2812" width="9.140625" style="264" customWidth="1"/>
    <col min="2813" max="2813" width="5.7109375" style="264"/>
    <col min="2814" max="2814" width="5.7109375" style="264" customWidth="1"/>
    <col min="2815" max="2815" width="112.5703125" style="264" customWidth="1"/>
    <col min="2816" max="2816" width="10.140625" style="264" bestFit="1" customWidth="1"/>
    <col min="2817" max="2817" width="18.85546875" style="264" customWidth="1"/>
    <col min="2818" max="2818" width="19" style="264" customWidth="1"/>
    <col min="2819" max="2819" width="19.5703125" style="264" customWidth="1"/>
    <col min="2820" max="2820" width="16.7109375" style="264" customWidth="1"/>
    <col min="2821" max="3068" width="9.140625" style="264" customWidth="1"/>
    <col min="3069" max="3069" width="5.7109375" style="264"/>
    <col min="3070" max="3070" width="5.7109375" style="264" customWidth="1"/>
    <col min="3071" max="3071" width="112.5703125" style="264" customWidth="1"/>
    <col min="3072" max="3072" width="10.140625" style="264" bestFit="1" customWidth="1"/>
    <col min="3073" max="3073" width="18.85546875" style="264" customWidth="1"/>
    <col min="3074" max="3074" width="19" style="264" customWidth="1"/>
    <col min="3075" max="3075" width="19.5703125" style="264" customWidth="1"/>
    <col min="3076" max="3076" width="16.7109375" style="264" customWidth="1"/>
    <col min="3077" max="3324" width="9.140625" style="264" customWidth="1"/>
    <col min="3325" max="3325" width="5.7109375" style="264"/>
    <col min="3326" max="3326" width="5.7109375" style="264" customWidth="1"/>
    <col min="3327" max="3327" width="112.5703125" style="264" customWidth="1"/>
    <col min="3328" max="3328" width="10.140625" style="264" bestFit="1" customWidth="1"/>
    <col min="3329" max="3329" width="18.85546875" style="264" customWidth="1"/>
    <col min="3330" max="3330" width="19" style="264" customWidth="1"/>
    <col min="3331" max="3331" width="19.5703125" style="264" customWidth="1"/>
    <col min="3332" max="3332" width="16.7109375" style="264" customWidth="1"/>
    <col min="3333" max="3580" width="9.140625" style="264" customWidth="1"/>
    <col min="3581" max="3581" width="5.7109375" style="264"/>
    <col min="3582" max="3582" width="5.7109375" style="264" customWidth="1"/>
    <col min="3583" max="3583" width="112.5703125" style="264" customWidth="1"/>
    <col min="3584" max="3584" width="10.140625" style="264" bestFit="1" customWidth="1"/>
    <col min="3585" max="3585" width="18.85546875" style="264" customWidth="1"/>
    <col min="3586" max="3586" width="19" style="264" customWidth="1"/>
    <col min="3587" max="3587" width="19.5703125" style="264" customWidth="1"/>
    <col min="3588" max="3588" width="16.7109375" style="264" customWidth="1"/>
    <col min="3589" max="3836" width="9.140625" style="264" customWidth="1"/>
    <col min="3837" max="3837" width="5.7109375" style="264"/>
    <col min="3838" max="3838" width="5.7109375" style="264" customWidth="1"/>
    <col min="3839" max="3839" width="112.5703125" style="264" customWidth="1"/>
    <col min="3840" max="3840" width="10.140625" style="264" bestFit="1" customWidth="1"/>
    <col min="3841" max="3841" width="18.85546875" style="264" customWidth="1"/>
    <col min="3842" max="3842" width="19" style="264" customWidth="1"/>
    <col min="3843" max="3843" width="19.5703125" style="264" customWidth="1"/>
    <col min="3844" max="3844" width="16.7109375" style="264" customWidth="1"/>
    <col min="3845" max="4092" width="9.140625" style="264" customWidth="1"/>
    <col min="4093" max="4093" width="5.7109375" style="264"/>
    <col min="4094" max="4094" width="5.7109375" style="264" customWidth="1"/>
    <col min="4095" max="4095" width="112.5703125" style="264" customWidth="1"/>
    <col min="4096" max="4096" width="10.140625" style="264" bestFit="1" customWidth="1"/>
    <col min="4097" max="4097" width="18.85546875" style="264" customWidth="1"/>
    <col min="4098" max="4098" width="19" style="264" customWidth="1"/>
    <col min="4099" max="4099" width="19.5703125" style="264" customWidth="1"/>
    <col min="4100" max="4100" width="16.7109375" style="264" customWidth="1"/>
    <col min="4101" max="4348" width="9.140625" style="264" customWidth="1"/>
    <col min="4349" max="4349" width="5.7109375" style="264"/>
    <col min="4350" max="4350" width="5.7109375" style="264" customWidth="1"/>
    <col min="4351" max="4351" width="112.5703125" style="264" customWidth="1"/>
    <col min="4352" max="4352" width="10.140625" style="264" bestFit="1" customWidth="1"/>
    <col min="4353" max="4353" width="18.85546875" style="264" customWidth="1"/>
    <col min="4354" max="4354" width="19" style="264" customWidth="1"/>
    <col min="4355" max="4355" width="19.5703125" style="264" customWidth="1"/>
    <col min="4356" max="4356" width="16.7109375" style="264" customWidth="1"/>
    <col min="4357" max="4604" width="9.140625" style="264" customWidth="1"/>
    <col min="4605" max="4605" width="5.7109375" style="264"/>
    <col min="4606" max="4606" width="5.7109375" style="264" customWidth="1"/>
    <col min="4607" max="4607" width="112.5703125" style="264" customWidth="1"/>
    <col min="4608" max="4608" width="10.140625" style="264" bestFit="1" customWidth="1"/>
    <col min="4609" max="4609" width="18.85546875" style="264" customWidth="1"/>
    <col min="4610" max="4610" width="19" style="264" customWidth="1"/>
    <col min="4611" max="4611" width="19.5703125" style="264" customWidth="1"/>
    <col min="4612" max="4612" width="16.7109375" style="264" customWidth="1"/>
    <col min="4613" max="4860" width="9.140625" style="264" customWidth="1"/>
    <col min="4861" max="4861" width="5.7109375" style="264"/>
    <col min="4862" max="4862" width="5.7109375" style="264" customWidth="1"/>
    <col min="4863" max="4863" width="112.5703125" style="264" customWidth="1"/>
    <col min="4864" max="4864" width="10.140625" style="264" bestFit="1" customWidth="1"/>
    <col min="4865" max="4865" width="18.85546875" style="264" customWidth="1"/>
    <col min="4866" max="4866" width="19" style="264" customWidth="1"/>
    <col min="4867" max="4867" width="19.5703125" style="264" customWidth="1"/>
    <col min="4868" max="4868" width="16.7109375" style="264" customWidth="1"/>
    <col min="4869" max="5116" width="9.140625" style="264" customWidth="1"/>
    <col min="5117" max="5117" width="5.7109375" style="264"/>
    <col min="5118" max="5118" width="5.7109375" style="264" customWidth="1"/>
    <col min="5119" max="5119" width="112.5703125" style="264" customWidth="1"/>
    <col min="5120" max="5120" width="10.140625" style="264" bestFit="1" customWidth="1"/>
    <col min="5121" max="5121" width="18.85546875" style="264" customWidth="1"/>
    <col min="5122" max="5122" width="19" style="264" customWidth="1"/>
    <col min="5123" max="5123" width="19.5703125" style="264" customWidth="1"/>
    <col min="5124" max="5124" width="16.7109375" style="264" customWidth="1"/>
    <col min="5125" max="5372" width="9.140625" style="264" customWidth="1"/>
    <col min="5373" max="5373" width="5.7109375" style="264"/>
    <col min="5374" max="5374" width="5.7109375" style="264" customWidth="1"/>
    <col min="5375" max="5375" width="112.5703125" style="264" customWidth="1"/>
    <col min="5376" max="5376" width="10.140625" style="264" bestFit="1" customWidth="1"/>
    <col min="5377" max="5377" width="18.85546875" style="264" customWidth="1"/>
    <col min="5378" max="5378" width="19" style="264" customWidth="1"/>
    <col min="5379" max="5379" width="19.5703125" style="264" customWidth="1"/>
    <col min="5380" max="5380" width="16.7109375" style="264" customWidth="1"/>
    <col min="5381" max="5628" width="9.140625" style="264" customWidth="1"/>
    <col min="5629" max="5629" width="5.7109375" style="264"/>
    <col min="5630" max="5630" width="5.7109375" style="264" customWidth="1"/>
    <col min="5631" max="5631" width="112.5703125" style="264" customWidth="1"/>
    <col min="5632" max="5632" width="10.140625" style="264" bestFit="1" customWidth="1"/>
    <col min="5633" max="5633" width="18.85546875" style="264" customWidth="1"/>
    <col min="5634" max="5634" width="19" style="264" customWidth="1"/>
    <col min="5635" max="5635" width="19.5703125" style="264" customWidth="1"/>
    <col min="5636" max="5636" width="16.7109375" style="264" customWidth="1"/>
    <col min="5637" max="5884" width="9.140625" style="264" customWidth="1"/>
    <col min="5885" max="5885" width="5.7109375" style="264"/>
    <col min="5886" max="5886" width="5.7109375" style="264" customWidth="1"/>
    <col min="5887" max="5887" width="112.5703125" style="264" customWidth="1"/>
    <col min="5888" max="5888" width="10.140625" style="264" bestFit="1" customWidth="1"/>
    <col min="5889" max="5889" width="18.85546875" style="264" customWidth="1"/>
    <col min="5890" max="5890" width="19" style="264" customWidth="1"/>
    <col min="5891" max="5891" width="19.5703125" style="264" customWidth="1"/>
    <col min="5892" max="5892" width="16.7109375" style="264" customWidth="1"/>
    <col min="5893" max="6140" width="9.140625" style="264" customWidth="1"/>
    <col min="6141" max="6141" width="5.7109375" style="264"/>
    <col min="6142" max="6142" width="5.7109375" style="264" customWidth="1"/>
    <col min="6143" max="6143" width="112.5703125" style="264" customWidth="1"/>
    <col min="6144" max="6144" width="10.140625" style="264" bestFit="1" customWidth="1"/>
    <col min="6145" max="6145" width="18.85546875" style="264" customWidth="1"/>
    <col min="6146" max="6146" width="19" style="264" customWidth="1"/>
    <col min="6147" max="6147" width="19.5703125" style="264" customWidth="1"/>
    <col min="6148" max="6148" width="16.7109375" style="264" customWidth="1"/>
    <col min="6149" max="6396" width="9.140625" style="264" customWidth="1"/>
    <col min="6397" max="6397" width="5.7109375" style="264"/>
    <col min="6398" max="6398" width="5.7109375" style="264" customWidth="1"/>
    <col min="6399" max="6399" width="112.5703125" style="264" customWidth="1"/>
    <col min="6400" max="6400" width="10.140625" style="264" bestFit="1" customWidth="1"/>
    <col min="6401" max="6401" width="18.85546875" style="264" customWidth="1"/>
    <col min="6402" max="6402" width="19" style="264" customWidth="1"/>
    <col min="6403" max="6403" width="19.5703125" style="264" customWidth="1"/>
    <col min="6404" max="6404" width="16.7109375" style="264" customWidth="1"/>
    <col min="6405" max="6652" width="9.140625" style="264" customWidth="1"/>
    <col min="6653" max="6653" width="5.7109375" style="264"/>
    <col min="6654" max="6654" width="5.7109375" style="264" customWidth="1"/>
    <col min="6655" max="6655" width="112.5703125" style="264" customWidth="1"/>
    <col min="6656" max="6656" width="10.140625" style="264" bestFit="1" customWidth="1"/>
    <col min="6657" max="6657" width="18.85546875" style="264" customWidth="1"/>
    <col min="6658" max="6658" width="19" style="264" customWidth="1"/>
    <col min="6659" max="6659" width="19.5703125" style="264" customWidth="1"/>
    <col min="6660" max="6660" width="16.7109375" style="264" customWidth="1"/>
    <col min="6661" max="6908" width="9.140625" style="264" customWidth="1"/>
    <col min="6909" max="6909" width="5.7109375" style="264"/>
    <col min="6910" max="6910" width="5.7109375" style="264" customWidth="1"/>
    <col min="6911" max="6911" width="112.5703125" style="264" customWidth="1"/>
    <col min="6912" max="6912" width="10.140625" style="264" bestFit="1" customWidth="1"/>
    <col min="6913" max="6913" width="18.85546875" style="264" customWidth="1"/>
    <col min="6914" max="6914" width="19" style="264" customWidth="1"/>
    <col min="6915" max="6915" width="19.5703125" style="264" customWidth="1"/>
    <col min="6916" max="6916" width="16.7109375" style="264" customWidth="1"/>
    <col min="6917" max="7164" width="9.140625" style="264" customWidth="1"/>
    <col min="7165" max="7165" width="5.7109375" style="264"/>
    <col min="7166" max="7166" width="5.7109375" style="264" customWidth="1"/>
    <col min="7167" max="7167" width="112.5703125" style="264" customWidth="1"/>
    <col min="7168" max="7168" width="10.140625" style="264" bestFit="1" customWidth="1"/>
    <col min="7169" max="7169" width="18.85546875" style="264" customWidth="1"/>
    <col min="7170" max="7170" width="19" style="264" customWidth="1"/>
    <col min="7171" max="7171" width="19.5703125" style="264" customWidth="1"/>
    <col min="7172" max="7172" width="16.7109375" style="264" customWidth="1"/>
    <col min="7173" max="7420" width="9.140625" style="264" customWidth="1"/>
    <col min="7421" max="7421" width="5.7109375" style="264"/>
    <col min="7422" max="7422" width="5.7109375" style="264" customWidth="1"/>
    <col min="7423" max="7423" width="112.5703125" style="264" customWidth="1"/>
    <col min="7424" max="7424" width="10.140625" style="264" bestFit="1" customWidth="1"/>
    <col min="7425" max="7425" width="18.85546875" style="264" customWidth="1"/>
    <col min="7426" max="7426" width="19" style="264" customWidth="1"/>
    <col min="7427" max="7427" width="19.5703125" style="264" customWidth="1"/>
    <col min="7428" max="7428" width="16.7109375" style="264" customWidth="1"/>
    <col min="7429" max="7676" width="9.140625" style="264" customWidth="1"/>
    <col min="7677" max="7677" width="5.7109375" style="264"/>
    <col min="7678" max="7678" width="5.7109375" style="264" customWidth="1"/>
    <col min="7679" max="7679" width="112.5703125" style="264" customWidth="1"/>
    <col min="7680" max="7680" width="10.140625" style="264" bestFit="1" customWidth="1"/>
    <col min="7681" max="7681" width="18.85546875" style="264" customWidth="1"/>
    <col min="7682" max="7682" width="19" style="264" customWidth="1"/>
    <col min="7683" max="7683" width="19.5703125" style="264" customWidth="1"/>
    <col min="7684" max="7684" width="16.7109375" style="264" customWidth="1"/>
    <col min="7685" max="7932" width="9.140625" style="264" customWidth="1"/>
    <col min="7933" max="7933" width="5.7109375" style="264"/>
    <col min="7934" max="7934" width="5.7109375" style="264" customWidth="1"/>
    <col min="7935" max="7935" width="112.5703125" style="264" customWidth="1"/>
    <col min="7936" max="7936" width="10.140625" style="264" bestFit="1" customWidth="1"/>
    <col min="7937" max="7937" width="18.85546875" style="264" customWidth="1"/>
    <col min="7938" max="7938" width="19" style="264" customWidth="1"/>
    <col min="7939" max="7939" width="19.5703125" style="264" customWidth="1"/>
    <col min="7940" max="7940" width="16.7109375" style="264" customWidth="1"/>
    <col min="7941" max="8188" width="9.140625" style="264" customWidth="1"/>
    <col min="8189" max="8189" width="5.7109375" style="264"/>
    <col min="8190" max="8190" width="5.7109375" style="264" customWidth="1"/>
    <col min="8191" max="8191" width="112.5703125" style="264" customWidth="1"/>
    <col min="8192" max="8192" width="10.140625" style="264" bestFit="1" customWidth="1"/>
    <col min="8193" max="8193" width="18.85546875" style="264" customWidth="1"/>
    <col min="8194" max="8194" width="19" style="264" customWidth="1"/>
    <col min="8195" max="8195" width="19.5703125" style="264" customWidth="1"/>
    <col min="8196" max="8196" width="16.7109375" style="264" customWidth="1"/>
    <col min="8197" max="8444" width="9.140625" style="264" customWidth="1"/>
    <col min="8445" max="8445" width="5.7109375" style="264"/>
    <col min="8446" max="8446" width="5.7109375" style="264" customWidth="1"/>
    <col min="8447" max="8447" width="112.5703125" style="264" customWidth="1"/>
    <col min="8448" max="8448" width="10.140625" style="264" bestFit="1" customWidth="1"/>
    <col min="8449" max="8449" width="18.85546875" style="264" customWidth="1"/>
    <col min="8450" max="8450" width="19" style="264" customWidth="1"/>
    <col min="8451" max="8451" width="19.5703125" style="264" customWidth="1"/>
    <col min="8452" max="8452" width="16.7109375" style="264" customWidth="1"/>
    <col min="8453" max="8700" width="9.140625" style="264" customWidth="1"/>
    <col min="8701" max="8701" width="5.7109375" style="264"/>
    <col min="8702" max="8702" width="5.7109375" style="264" customWidth="1"/>
    <col min="8703" max="8703" width="112.5703125" style="264" customWidth="1"/>
    <col min="8704" max="8704" width="10.140625" style="264" bestFit="1" customWidth="1"/>
    <col min="8705" max="8705" width="18.85546875" style="264" customWidth="1"/>
    <col min="8706" max="8706" width="19" style="264" customWidth="1"/>
    <col min="8707" max="8707" width="19.5703125" style="264" customWidth="1"/>
    <col min="8708" max="8708" width="16.7109375" style="264" customWidth="1"/>
    <col min="8709" max="8956" width="9.140625" style="264" customWidth="1"/>
    <col min="8957" max="8957" width="5.7109375" style="264"/>
    <col min="8958" max="8958" width="5.7109375" style="264" customWidth="1"/>
    <col min="8959" max="8959" width="112.5703125" style="264" customWidth="1"/>
    <col min="8960" max="8960" width="10.140625" style="264" bestFit="1" customWidth="1"/>
    <col min="8961" max="8961" width="18.85546875" style="264" customWidth="1"/>
    <col min="8962" max="8962" width="19" style="264" customWidth="1"/>
    <col min="8963" max="8963" width="19.5703125" style="264" customWidth="1"/>
    <col min="8964" max="8964" width="16.7109375" style="264" customWidth="1"/>
    <col min="8965" max="9212" width="9.140625" style="264" customWidth="1"/>
    <col min="9213" max="9213" width="5.7109375" style="264"/>
    <col min="9214" max="9214" width="5.7109375" style="264" customWidth="1"/>
    <col min="9215" max="9215" width="112.5703125" style="264" customWidth="1"/>
    <col min="9216" max="9216" width="10.140625" style="264" bestFit="1" customWidth="1"/>
    <col min="9217" max="9217" width="18.85546875" style="264" customWidth="1"/>
    <col min="9218" max="9218" width="19" style="264" customWidth="1"/>
    <col min="9219" max="9219" width="19.5703125" style="264" customWidth="1"/>
    <col min="9220" max="9220" width="16.7109375" style="264" customWidth="1"/>
    <col min="9221" max="9468" width="9.140625" style="264" customWidth="1"/>
    <col min="9469" max="9469" width="5.7109375" style="264"/>
    <col min="9470" max="9470" width="5.7109375" style="264" customWidth="1"/>
    <col min="9471" max="9471" width="112.5703125" style="264" customWidth="1"/>
    <col min="9472" max="9472" width="10.140625" style="264" bestFit="1" customWidth="1"/>
    <col min="9473" max="9473" width="18.85546875" style="264" customWidth="1"/>
    <col min="9474" max="9474" width="19" style="264" customWidth="1"/>
    <col min="9475" max="9475" width="19.5703125" style="264" customWidth="1"/>
    <col min="9476" max="9476" width="16.7109375" style="264" customWidth="1"/>
    <col min="9477" max="9724" width="9.140625" style="264" customWidth="1"/>
    <col min="9725" max="9725" width="5.7109375" style="264"/>
    <col min="9726" max="9726" width="5.7109375" style="264" customWidth="1"/>
    <col min="9727" max="9727" width="112.5703125" style="264" customWidth="1"/>
    <col min="9728" max="9728" width="10.140625" style="264" bestFit="1" customWidth="1"/>
    <col min="9729" max="9729" width="18.85546875" style="264" customWidth="1"/>
    <col min="9730" max="9730" width="19" style="264" customWidth="1"/>
    <col min="9731" max="9731" width="19.5703125" style="264" customWidth="1"/>
    <col min="9732" max="9732" width="16.7109375" style="264" customWidth="1"/>
    <col min="9733" max="9980" width="9.140625" style="264" customWidth="1"/>
    <col min="9981" max="9981" width="5.7109375" style="264"/>
    <col min="9982" max="9982" width="5.7109375" style="264" customWidth="1"/>
    <col min="9983" max="9983" width="112.5703125" style="264" customWidth="1"/>
    <col min="9984" max="9984" width="10.140625" style="264" bestFit="1" customWidth="1"/>
    <col min="9985" max="9985" width="18.85546875" style="264" customWidth="1"/>
    <col min="9986" max="9986" width="19" style="264" customWidth="1"/>
    <col min="9987" max="9987" width="19.5703125" style="264" customWidth="1"/>
    <col min="9988" max="9988" width="16.7109375" style="264" customWidth="1"/>
    <col min="9989" max="10236" width="9.140625" style="264" customWidth="1"/>
    <col min="10237" max="10237" width="5.7109375" style="264"/>
    <col min="10238" max="10238" width="5.7109375" style="264" customWidth="1"/>
    <col min="10239" max="10239" width="112.5703125" style="264" customWidth="1"/>
    <col min="10240" max="10240" width="10.140625" style="264" bestFit="1" customWidth="1"/>
    <col min="10241" max="10241" width="18.85546875" style="264" customWidth="1"/>
    <col min="10242" max="10242" width="19" style="264" customWidth="1"/>
    <col min="10243" max="10243" width="19.5703125" style="264" customWidth="1"/>
    <col min="10244" max="10244" width="16.7109375" style="264" customWidth="1"/>
    <col min="10245" max="10492" width="9.140625" style="264" customWidth="1"/>
    <col min="10493" max="10493" width="5.7109375" style="264"/>
    <col min="10494" max="10494" width="5.7109375" style="264" customWidth="1"/>
    <col min="10495" max="10495" width="112.5703125" style="264" customWidth="1"/>
    <col min="10496" max="10496" width="10.140625" style="264" bestFit="1" customWidth="1"/>
    <col min="10497" max="10497" width="18.85546875" style="264" customWidth="1"/>
    <col min="10498" max="10498" width="19" style="264" customWidth="1"/>
    <col min="10499" max="10499" width="19.5703125" style="264" customWidth="1"/>
    <col min="10500" max="10500" width="16.7109375" style="264" customWidth="1"/>
    <col min="10501" max="10748" width="9.140625" style="264" customWidth="1"/>
    <col min="10749" max="10749" width="5.7109375" style="264"/>
    <col min="10750" max="10750" width="5.7109375" style="264" customWidth="1"/>
    <col min="10751" max="10751" width="112.5703125" style="264" customWidth="1"/>
    <col min="10752" max="10752" width="10.140625" style="264" bestFit="1" customWidth="1"/>
    <col min="10753" max="10753" width="18.85546875" style="264" customWidth="1"/>
    <col min="10754" max="10754" width="19" style="264" customWidth="1"/>
    <col min="10755" max="10755" width="19.5703125" style="264" customWidth="1"/>
    <col min="10756" max="10756" width="16.7109375" style="264" customWidth="1"/>
    <col min="10757" max="11004" width="9.140625" style="264" customWidth="1"/>
    <col min="11005" max="11005" width="5.7109375" style="264"/>
    <col min="11006" max="11006" width="5.7109375" style="264" customWidth="1"/>
    <col min="11007" max="11007" width="112.5703125" style="264" customWidth="1"/>
    <col min="11008" max="11008" width="10.140625" style="264" bestFit="1" customWidth="1"/>
    <col min="11009" max="11009" width="18.85546875" style="264" customWidth="1"/>
    <col min="11010" max="11010" width="19" style="264" customWidth="1"/>
    <col min="11011" max="11011" width="19.5703125" style="264" customWidth="1"/>
    <col min="11012" max="11012" width="16.7109375" style="264" customWidth="1"/>
    <col min="11013" max="11260" width="9.140625" style="264" customWidth="1"/>
    <col min="11261" max="11261" width="5.7109375" style="264"/>
    <col min="11262" max="11262" width="5.7109375" style="264" customWidth="1"/>
    <col min="11263" max="11263" width="112.5703125" style="264" customWidth="1"/>
    <col min="11264" max="11264" width="10.140625" style="264" bestFit="1" customWidth="1"/>
    <col min="11265" max="11265" width="18.85546875" style="264" customWidth="1"/>
    <col min="11266" max="11266" width="19" style="264" customWidth="1"/>
    <col min="11267" max="11267" width="19.5703125" style="264" customWidth="1"/>
    <col min="11268" max="11268" width="16.7109375" style="264" customWidth="1"/>
    <col min="11269" max="11516" width="9.140625" style="264" customWidth="1"/>
    <col min="11517" max="11517" width="5.7109375" style="264"/>
    <col min="11518" max="11518" width="5.7109375" style="264" customWidth="1"/>
    <col min="11519" max="11519" width="112.5703125" style="264" customWidth="1"/>
    <col min="11520" max="11520" width="10.140625" style="264" bestFit="1" customWidth="1"/>
    <col min="11521" max="11521" width="18.85546875" style="264" customWidth="1"/>
    <col min="11522" max="11522" width="19" style="264" customWidth="1"/>
    <col min="11523" max="11523" width="19.5703125" style="264" customWidth="1"/>
    <col min="11524" max="11524" width="16.7109375" style="264" customWidth="1"/>
    <col min="11525" max="11772" width="9.140625" style="264" customWidth="1"/>
    <col min="11773" max="11773" width="5.7109375" style="264"/>
    <col min="11774" max="11774" width="5.7109375" style="264" customWidth="1"/>
    <col min="11775" max="11775" width="112.5703125" style="264" customWidth="1"/>
    <col min="11776" max="11776" width="10.140625" style="264" bestFit="1" customWidth="1"/>
    <col min="11777" max="11777" width="18.85546875" style="264" customWidth="1"/>
    <col min="11778" max="11778" width="19" style="264" customWidth="1"/>
    <col min="11779" max="11779" width="19.5703125" style="264" customWidth="1"/>
    <col min="11780" max="11780" width="16.7109375" style="264" customWidth="1"/>
    <col min="11781" max="12028" width="9.140625" style="264" customWidth="1"/>
    <col min="12029" max="12029" width="5.7109375" style="264"/>
    <col min="12030" max="12030" width="5.7109375" style="264" customWidth="1"/>
    <col min="12031" max="12031" width="112.5703125" style="264" customWidth="1"/>
    <col min="12032" max="12032" width="10.140625" style="264" bestFit="1" customWidth="1"/>
    <col min="12033" max="12033" width="18.85546875" style="264" customWidth="1"/>
    <col min="12034" max="12034" width="19" style="264" customWidth="1"/>
    <col min="12035" max="12035" width="19.5703125" style="264" customWidth="1"/>
    <col min="12036" max="12036" width="16.7109375" style="264" customWidth="1"/>
    <col min="12037" max="12284" width="9.140625" style="264" customWidth="1"/>
    <col min="12285" max="12285" width="5.7109375" style="264"/>
    <col min="12286" max="12286" width="5.7109375" style="264" customWidth="1"/>
    <col min="12287" max="12287" width="112.5703125" style="264" customWidth="1"/>
    <col min="12288" max="12288" width="10.140625" style="264" bestFit="1" customWidth="1"/>
    <col min="12289" max="12289" width="18.85546875" style="264" customWidth="1"/>
    <col min="12290" max="12290" width="19" style="264" customWidth="1"/>
    <col min="12291" max="12291" width="19.5703125" style="264" customWidth="1"/>
    <col min="12292" max="12292" width="16.7109375" style="264" customWidth="1"/>
    <col min="12293" max="12540" width="9.140625" style="264" customWidth="1"/>
    <col min="12541" max="12541" width="5.7109375" style="264"/>
    <col min="12542" max="12542" width="5.7109375" style="264" customWidth="1"/>
    <col min="12543" max="12543" width="112.5703125" style="264" customWidth="1"/>
    <col min="12544" max="12544" width="10.140625" style="264" bestFit="1" customWidth="1"/>
    <col min="12545" max="12545" width="18.85546875" style="264" customWidth="1"/>
    <col min="12546" max="12546" width="19" style="264" customWidth="1"/>
    <col min="12547" max="12547" width="19.5703125" style="264" customWidth="1"/>
    <col min="12548" max="12548" width="16.7109375" style="264" customWidth="1"/>
    <col min="12549" max="12796" width="9.140625" style="264" customWidth="1"/>
    <col min="12797" max="12797" width="5.7109375" style="264"/>
    <col min="12798" max="12798" width="5.7109375" style="264" customWidth="1"/>
    <col min="12799" max="12799" width="112.5703125" style="264" customWidth="1"/>
    <col min="12800" max="12800" width="10.140625" style="264" bestFit="1" customWidth="1"/>
    <col min="12801" max="12801" width="18.85546875" style="264" customWidth="1"/>
    <col min="12802" max="12802" width="19" style="264" customWidth="1"/>
    <col min="12803" max="12803" width="19.5703125" style="264" customWidth="1"/>
    <col min="12804" max="12804" width="16.7109375" style="264" customWidth="1"/>
    <col min="12805" max="13052" width="9.140625" style="264" customWidth="1"/>
    <col min="13053" max="13053" width="5.7109375" style="264"/>
    <col min="13054" max="13054" width="5.7109375" style="264" customWidth="1"/>
    <col min="13055" max="13055" width="112.5703125" style="264" customWidth="1"/>
    <col min="13056" max="13056" width="10.140625" style="264" bestFit="1" customWidth="1"/>
    <col min="13057" max="13057" width="18.85546875" style="264" customWidth="1"/>
    <col min="13058" max="13058" width="19" style="264" customWidth="1"/>
    <col min="13059" max="13059" width="19.5703125" style="264" customWidth="1"/>
    <col min="13060" max="13060" width="16.7109375" style="264" customWidth="1"/>
    <col min="13061" max="13308" width="9.140625" style="264" customWidth="1"/>
    <col min="13309" max="13309" width="5.7109375" style="264"/>
    <col min="13310" max="13310" width="5.7109375" style="264" customWidth="1"/>
    <col min="13311" max="13311" width="112.5703125" style="264" customWidth="1"/>
    <col min="13312" max="13312" width="10.140625" style="264" bestFit="1" customWidth="1"/>
    <col min="13313" max="13313" width="18.85546875" style="264" customWidth="1"/>
    <col min="13314" max="13314" width="19" style="264" customWidth="1"/>
    <col min="13315" max="13315" width="19.5703125" style="264" customWidth="1"/>
    <col min="13316" max="13316" width="16.7109375" style="264" customWidth="1"/>
    <col min="13317" max="13564" width="9.140625" style="264" customWidth="1"/>
    <col min="13565" max="13565" width="5.7109375" style="264"/>
    <col min="13566" max="13566" width="5.7109375" style="264" customWidth="1"/>
    <col min="13567" max="13567" width="112.5703125" style="264" customWidth="1"/>
    <col min="13568" max="13568" width="10.140625" style="264" bestFit="1" customWidth="1"/>
    <col min="13569" max="13569" width="18.85546875" style="264" customWidth="1"/>
    <col min="13570" max="13570" width="19" style="264" customWidth="1"/>
    <col min="13571" max="13571" width="19.5703125" style="264" customWidth="1"/>
    <col min="13572" max="13572" width="16.7109375" style="264" customWidth="1"/>
    <col min="13573" max="13820" width="9.140625" style="264" customWidth="1"/>
    <col min="13821" max="13821" width="5.7109375" style="264"/>
    <col min="13822" max="13822" width="5.7109375" style="264" customWidth="1"/>
    <col min="13823" max="13823" width="112.5703125" style="264" customWidth="1"/>
    <col min="13824" max="13824" width="10.140625" style="264" bestFit="1" customWidth="1"/>
    <col min="13825" max="13825" width="18.85546875" style="264" customWidth="1"/>
    <col min="13826" max="13826" width="19" style="264" customWidth="1"/>
    <col min="13827" max="13827" width="19.5703125" style="264" customWidth="1"/>
    <col min="13828" max="13828" width="16.7109375" style="264" customWidth="1"/>
    <col min="13829" max="14076" width="9.140625" style="264" customWidth="1"/>
    <col min="14077" max="14077" width="5.7109375" style="264"/>
    <col min="14078" max="14078" width="5.7109375" style="264" customWidth="1"/>
    <col min="14079" max="14079" width="112.5703125" style="264" customWidth="1"/>
    <col min="14080" max="14080" width="10.140625" style="264" bestFit="1" customWidth="1"/>
    <col min="14081" max="14081" width="18.85546875" style="264" customWidth="1"/>
    <col min="14082" max="14082" width="19" style="264" customWidth="1"/>
    <col min="14083" max="14083" width="19.5703125" style="264" customWidth="1"/>
    <col min="14084" max="14084" width="16.7109375" style="264" customWidth="1"/>
    <col min="14085" max="14332" width="9.140625" style="264" customWidth="1"/>
    <col min="14333" max="14333" width="5.7109375" style="264"/>
    <col min="14334" max="14334" width="5.7109375" style="264" customWidth="1"/>
    <col min="14335" max="14335" width="112.5703125" style="264" customWidth="1"/>
    <col min="14336" max="14336" width="10.140625" style="264" bestFit="1" customWidth="1"/>
    <col min="14337" max="14337" width="18.85546875" style="264" customWidth="1"/>
    <col min="14338" max="14338" width="19" style="264" customWidth="1"/>
    <col min="14339" max="14339" width="19.5703125" style="264" customWidth="1"/>
    <col min="14340" max="14340" width="16.7109375" style="264" customWidth="1"/>
    <col min="14341" max="14588" width="9.140625" style="264" customWidth="1"/>
    <col min="14589" max="14589" width="5.7109375" style="264"/>
    <col min="14590" max="14590" width="5.7109375" style="264" customWidth="1"/>
    <col min="14591" max="14591" width="112.5703125" style="264" customWidth="1"/>
    <col min="14592" max="14592" width="10.140625" style="264" bestFit="1" customWidth="1"/>
    <col min="14593" max="14593" width="18.85546875" style="264" customWidth="1"/>
    <col min="14594" max="14594" width="19" style="264" customWidth="1"/>
    <col min="14595" max="14595" width="19.5703125" style="264" customWidth="1"/>
    <col min="14596" max="14596" width="16.7109375" style="264" customWidth="1"/>
    <col min="14597" max="14844" width="9.140625" style="264" customWidth="1"/>
    <col min="14845" max="14845" width="5.7109375" style="264"/>
    <col min="14846" max="14846" width="5.7109375" style="264" customWidth="1"/>
    <col min="14847" max="14847" width="112.5703125" style="264" customWidth="1"/>
    <col min="14848" max="14848" width="10.140625" style="264" bestFit="1" customWidth="1"/>
    <col min="14849" max="14849" width="18.85546875" style="264" customWidth="1"/>
    <col min="14850" max="14850" width="19" style="264" customWidth="1"/>
    <col min="14851" max="14851" width="19.5703125" style="264" customWidth="1"/>
    <col min="14852" max="14852" width="16.7109375" style="264" customWidth="1"/>
    <col min="14853" max="15100" width="9.140625" style="264" customWidth="1"/>
    <col min="15101" max="15101" width="5.7109375" style="264"/>
    <col min="15102" max="15102" width="5.7109375" style="264" customWidth="1"/>
    <col min="15103" max="15103" width="112.5703125" style="264" customWidth="1"/>
    <col min="15104" max="15104" width="10.140625" style="264" bestFit="1" customWidth="1"/>
    <col min="15105" max="15105" width="18.85546875" style="264" customWidth="1"/>
    <col min="15106" max="15106" width="19" style="264" customWidth="1"/>
    <col min="15107" max="15107" width="19.5703125" style="264" customWidth="1"/>
    <col min="15108" max="15108" width="16.7109375" style="264" customWidth="1"/>
    <col min="15109" max="15356" width="9.140625" style="264" customWidth="1"/>
    <col min="15357" max="15357" width="5.7109375" style="264"/>
    <col min="15358" max="15358" width="5.7109375" style="264" customWidth="1"/>
    <col min="15359" max="15359" width="112.5703125" style="264" customWidth="1"/>
    <col min="15360" max="15360" width="10.140625" style="264" bestFit="1" customWidth="1"/>
    <col min="15361" max="15361" width="18.85546875" style="264" customWidth="1"/>
    <col min="15362" max="15362" width="19" style="264" customWidth="1"/>
    <col min="15363" max="15363" width="19.5703125" style="264" customWidth="1"/>
    <col min="15364" max="15364" width="16.7109375" style="264" customWidth="1"/>
    <col min="15365" max="15612" width="9.140625" style="264" customWidth="1"/>
    <col min="15613" max="15613" width="5.7109375" style="264"/>
    <col min="15614" max="15614" width="5.7109375" style="264" customWidth="1"/>
    <col min="15615" max="15615" width="112.5703125" style="264" customWidth="1"/>
    <col min="15616" max="15616" width="10.140625" style="264" bestFit="1" customWidth="1"/>
    <col min="15617" max="15617" width="18.85546875" style="264" customWidth="1"/>
    <col min="15618" max="15618" width="19" style="264" customWidth="1"/>
    <col min="15619" max="15619" width="19.5703125" style="264" customWidth="1"/>
    <col min="15620" max="15620" width="16.7109375" style="264" customWidth="1"/>
    <col min="15621" max="15868" width="9.140625" style="264" customWidth="1"/>
    <col min="15869" max="15869" width="5.7109375" style="264"/>
    <col min="15870" max="15870" width="5.7109375" style="264" customWidth="1"/>
    <col min="15871" max="15871" width="112.5703125" style="264" customWidth="1"/>
    <col min="15872" max="15872" width="10.140625" style="264" bestFit="1" customWidth="1"/>
    <col min="15873" max="15873" width="18.85546875" style="264" customWidth="1"/>
    <col min="15874" max="15874" width="19" style="264" customWidth="1"/>
    <col min="15875" max="15875" width="19.5703125" style="264" customWidth="1"/>
    <col min="15876" max="15876" width="16.7109375" style="264" customWidth="1"/>
    <col min="15877" max="16124" width="9.140625" style="264" customWidth="1"/>
    <col min="16125" max="16125" width="5.7109375" style="264"/>
    <col min="16126" max="16126" width="5.7109375" style="264" customWidth="1"/>
    <col min="16127" max="16127" width="112.5703125" style="264" customWidth="1"/>
    <col min="16128" max="16128" width="10.140625" style="264" bestFit="1" customWidth="1"/>
    <col min="16129" max="16129" width="18.85546875" style="264" customWidth="1"/>
    <col min="16130" max="16130" width="19" style="264" customWidth="1"/>
    <col min="16131" max="16131" width="19.5703125" style="264" customWidth="1"/>
    <col min="16132" max="16132" width="16.7109375" style="264" customWidth="1"/>
    <col min="16133" max="16380" width="9.140625" style="264" customWidth="1"/>
    <col min="16381" max="16384" width="5.7109375" style="264"/>
  </cols>
  <sheetData>
    <row r="1" spans="1:8" ht="20.25" customHeight="1" x14ac:dyDescent="0.3">
      <c r="A1" s="1646" t="s">
        <v>766</v>
      </c>
      <c r="B1" s="1646"/>
      <c r="C1" s="1646"/>
      <c r="D1" s="1646"/>
      <c r="E1" s="1646"/>
    </row>
    <row r="2" spans="1:8" ht="15.75" thickBot="1" x14ac:dyDescent="0.3">
      <c r="D2" s="1647" t="s">
        <v>297</v>
      </c>
      <c r="E2" s="1647"/>
    </row>
    <row r="3" spans="1:8" ht="48" customHeight="1" thickBot="1" x14ac:dyDescent="0.25">
      <c r="A3" s="1648" t="s">
        <v>104</v>
      </c>
      <c r="B3" s="1650" t="s">
        <v>97</v>
      </c>
      <c r="C3" s="1651"/>
      <c r="D3" s="1651"/>
      <c r="E3" s="1011" t="s">
        <v>671</v>
      </c>
    </row>
    <row r="4" spans="1:8" ht="19.5" customHeight="1" thickBot="1" x14ac:dyDescent="0.25">
      <c r="A4" s="1649"/>
      <c r="B4" s="265" t="s">
        <v>42</v>
      </c>
      <c r="C4" s="266">
        <v>42552</v>
      </c>
      <c r="D4" s="267">
        <v>42917</v>
      </c>
      <c r="E4" s="266">
        <v>42917</v>
      </c>
    </row>
    <row r="5" spans="1:8" ht="41.25" customHeight="1" x14ac:dyDescent="0.2">
      <c r="A5" s="1012" t="s">
        <v>767</v>
      </c>
      <c r="B5" s="1013" t="s">
        <v>298</v>
      </c>
      <c r="C5" s="1014">
        <f>C6+C7+C8+C9</f>
        <v>161</v>
      </c>
      <c r="D5" s="1014">
        <f>D6+D7+D8+D9</f>
        <v>157</v>
      </c>
      <c r="E5" s="1134">
        <f>SUM(E11,E46,E65,E93,E106,E118,E120)</f>
        <v>104</v>
      </c>
    </row>
    <row r="6" spans="1:8" ht="23.25" customHeight="1" x14ac:dyDescent="0.2">
      <c r="A6" s="1015" t="s">
        <v>768</v>
      </c>
      <c r="B6" s="1016" t="s">
        <v>298</v>
      </c>
      <c r="C6" s="1017">
        <f>C37+C38+C35+C40</f>
        <v>4</v>
      </c>
      <c r="D6" s="1017">
        <f>D37+D38+D35+D40</f>
        <v>3</v>
      </c>
      <c r="E6" s="1131"/>
    </row>
    <row r="7" spans="1:8" ht="24.95" customHeight="1" x14ac:dyDescent="0.2">
      <c r="A7" s="1018" t="s">
        <v>769</v>
      </c>
      <c r="B7" s="1019" t="s">
        <v>298</v>
      </c>
      <c r="C7" s="1020">
        <f>C25+C27+C31+C32+C33+C34+C46+C74</f>
        <v>20</v>
      </c>
      <c r="D7" s="1020">
        <f>D25+D27+D31+D32+D33+D34+D46+D74</f>
        <v>20</v>
      </c>
      <c r="E7" s="1131"/>
    </row>
    <row r="8" spans="1:8" ht="24.95" customHeight="1" x14ac:dyDescent="0.2">
      <c r="A8" s="1021" t="s">
        <v>770</v>
      </c>
      <c r="B8" s="1022" t="s">
        <v>298</v>
      </c>
      <c r="C8" s="1023">
        <f>C12+C15+C23+C42+C69+C76+C81+C85+C107+C110+C113+C118+C120+C94+C101+C66+C90+C103+C122+C123+C124+C125+C126+C127+C128</f>
        <v>134</v>
      </c>
      <c r="D8" s="1023">
        <f>D12+D15+D23+D42+D69+D76+D81+D85+D107+D110+D113+D118+D120+D94+D101+D66+D90+D103+D122+D123+D124+D125+D126+D127+D128</f>
        <v>130</v>
      </c>
      <c r="E8" s="1131"/>
    </row>
    <row r="9" spans="1:8" ht="34.5" customHeight="1" thickBot="1" x14ac:dyDescent="0.25">
      <c r="A9" s="1024" t="s">
        <v>771</v>
      </c>
      <c r="B9" s="1025" t="s">
        <v>298</v>
      </c>
      <c r="C9" s="1026">
        <f>C39+C41+C73+C84</f>
        <v>3</v>
      </c>
      <c r="D9" s="1026">
        <f>D39+D41+D73+D84</f>
        <v>4</v>
      </c>
      <c r="E9" s="1132"/>
    </row>
    <row r="10" spans="1:8" ht="20.100000000000001" customHeight="1" thickBot="1" x14ac:dyDescent="0.25">
      <c r="A10" s="1643" t="s">
        <v>70</v>
      </c>
      <c r="B10" s="1644"/>
      <c r="C10" s="1644"/>
      <c r="D10" s="1644"/>
      <c r="E10" s="1645"/>
    </row>
    <row r="11" spans="1:8" ht="19.5" customHeight="1" x14ac:dyDescent="0.25">
      <c r="A11" s="450" t="s">
        <v>531</v>
      </c>
      <c r="B11" s="451"/>
      <c r="C11" s="1027">
        <f>C12+C15+C23+C26+C28+C30+C36+C42</f>
        <v>102</v>
      </c>
      <c r="D11" s="1027">
        <f>D12+D15+D23+D26+D28+D30+D36+D42</f>
        <v>99</v>
      </c>
      <c r="E11" s="1129">
        <f>E12+E15+E23+E26+E28+E30+E36+E42</f>
        <v>42</v>
      </c>
      <c r="F11" s="268"/>
      <c r="G11" s="268"/>
      <c r="H11" s="268"/>
    </row>
    <row r="12" spans="1:8" ht="19.5" customHeight="1" x14ac:dyDescent="0.25">
      <c r="A12" s="1028" t="s">
        <v>532</v>
      </c>
      <c r="B12" s="1029" t="s">
        <v>298</v>
      </c>
      <c r="C12" s="1029">
        <v>43</v>
      </c>
      <c r="D12" s="1029">
        <v>43</v>
      </c>
      <c r="E12" s="1123">
        <v>16</v>
      </c>
      <c r="F12" s="268"/>
      <c r="G12" s="268"/>
      <c r="H12" s="268"/>
    </row>
    <row r="13" spans="1:8" ht="19.5" customHeight="1" x14ac:dyDescent="0.25">
      <c r="A13" s="1030" t="s">
        <v>533</v>
      </c>
      <c r="B13" s="1031" t="s">
        <v>32</v>
      </c>
      <c r="C13" s="1032">
        <v>10930</v>
      </c>
      <c r="D13" s="1032">
        <v>11493</v>
      </c>
      <c r="E13" s="1124">
        <v>2131</v>
      </c>
      <c r="F13" s="268"/>
      <c r="G13" s="268"/>
      <c r="H13" s="268"/>
    </row>
    <row r="14" spans="1:8" ht="19.5" customHeight="1" x14ac:dyDescent="0.25">
      <c r="A14" s="1030" t="s">
        <v>534</v>
      </c>
      <c r="B14" s="1031" t="s">
        <v>32</v>
      </c>
      <c r="C14" s="1031" t="s">
        <v>772</v>
      </c>
      <c r="D14" s="1031" t="s">
        <v>773</v>
      </c>
      <c r="E14" s="1130"/>
      <c r="F14" s="268"/>
      <c r="G14" s="268"/>
      <c r="H14" s="268"/>
    </row>
    <row r="15" spans="1:8" ht="19.5" customHeight="1" x14ac:dyDescent="0.25">
      <c r="A15" s="1028" t="s">
        <v>535</v>
      </c>
      <c r="B15" s="1029" t="s">
        <v>298</v>
      </c>
      <c r="C15" s="1029">
        <f>C16+C17+C18+C19+C21</f>
        <v>40</v>
      </c>
      <c r="D15" s="1029">
        <f>D16+D17+D18+D19+D21</f>
        <v>37</v>
      </c>
      <c r="E15" s="1123">
        <v>25</v>
      </c>
      <c r="F15" s="268"/>
      <c r="G15" s="268"/>
      <c r="H15" s="268"/>
    </row>
    <row r="16" spans="1:8" ht="15.75" customHeight="1" x14ac:dyDescent="0.25">
      <c r="A16" s="1030" t="s">
        <v>655</v>
      </c>
      <c r="B16" s="1031" t="s">
        <v>298</v>
      </c>
      <c r="C16" s="1033">
        <v>29</v>
      </c>
      <c r="D16" s="1033">
        <v>29</v>
      </c>
      <c r="E16" s="1130"/>
      <c r="F16" s="1034"/>
      <c r="G16" s="268"/>
      <c r="H16" s="268"/>
    </row>
    <row r="17" spans="1:8" ht="16.5" x14ac:dyDescent="0.25">
      <c r="A17" s="1030" t="s">
        <v>656</v>
      </c>
      <c r="B17" s="1031" t="s">
        <v>298</v>
      </c>
      <c r="C17" s="1033">
        <v>1</v>
      </c>
      <c r="D17" s="1033">
        <v>1</v>
      </c>
      <c r="E17" s="1130"/>
      <c r="F17" s="268"/>
      <c r="G17" s="268"/>
      <c r="H17" s="268"/>
    </row>
    <row r="18" spans="1:8" ht="16.5" x14ac:dyDescent="0.25">
      <c r="A18" s="1030" t="s">
        <v>536</v>
      </c>
      <c r="B18" s="1031" t="s">
        <v>298</v>
      </c>
      <c r="C18" s="1033">
        <v>6</v>
      </c>
      <c r="D18" s="1033">
        <v>6</v>
      </c>
      <c r="E18" s="1130"/>
      <c r="F18" s="268"/>
      <c r="G18" s="268"/>
      <c r="H18" s="268"/>
    </row>
    <row r="19" spans="1:8" ht="16.5" x14ac:dyDescent="0.25">
      <c r="A19" s="1030" t="s">
        <v>537</v>
      </c>
      <c r="B19" s="1031" t="s">
        <v>298</v>
      </c>
      <c r="C19" s="1033">
        <v>1</v>
      </c>
      <c r="D19" s="1033">
        <v>1</v>
      </c>
      <c r="E19" s="1130"/>
      <c r="F19" s="268"/>
      <c r="G19" s="268"/>
      <c r="H19" s="268"/>
    </row>
    <row r="20" spans="1:8" ht="16.5" hidden="1" customHeight="1" x14ac:dyDescent="0.25">
      <c r="A20" s="1030" t="s">
        <v>299</v>
      </c>
      <c r="B20" s="1031" t="s">
        <v>298</v>
      </c>
      <c r="C20" s="1033">
        <v>1</v>
      </c>
      <c r="D20" s="1033">
        <v>1</v>
      </c>
      <c r="E20" s="1130"/>
    </row>
    <row r="21" spans="1:8" ht="16.5" x14ac:dyDescent="0.25">
      <c r="A21" s="1030" t="s">
        <v>657</v>
      </c>
      <c r="B21" s="1031" t="s">
        <v>298</v>
      </c>
      <c r="C21" s="1031">
        <v>3</v>
      </c>
      <c r="D21" s="1031">
        <v>0</v>
      </c>
      <c r="E21" s="1130"/>
    </row>
    <row r="22" spans="1:8" ht="16.5" x14ac:dyDescent="0.25">
      <c r="A22" s="1030" t="s">
        <v>538</v>
      </c>
      <c r="B22" s="1031" t="s">
        <v>32</v>
      </c>
      <c r="C22" s="1035">
        <v>22723</v>
      </c>
      <c r="D22" s="1035">
        <v>23002</v>
      </c>
      <c r="E22" s="1124">
        <v>4780</v>
      </c>
    </row>
    <row r="23" spans="1:8" ht="19.5" customHeight="1" x14ac:dyDescent="0.25">
      <c r="A23" s="1028" t="s">
        <v>539</v>
      </c>
      <c r="B23" s="1029" t="s">
        <v>298</v>
      </c>
      <c r="C23" s="1029">
        <v>6</v>
      </c>
      <c r="D23" s="1029">
        <v>6</v>
      </c>
      <c r="E23" s="1130"/>
      <c r="F23" s="268"/>
      <c r="G23" s="268"/>
      <c r="H23" s="268"/>
    </row>
    <row r="24" spans="1:8" ht="16.5" x14ac:dyDescent="0.25">
      <c r="A24" s="1030" t="s">
        <v>538</v>
      </c>
      <c r="B24" s="1031" t="s">
        <v>32</v>
      </c>
      <c r="C24" s="1036" t="s">
        <v>635</v>
      </c>
      <c r="D24" s="1035">
        <v>8997</v>
      </c>
      <c r="E24" s="1130"/>
    </row>
    <row r="25" spans="1:8" ht="19.5" customHeight="1" x14ac:dyDescent="0.25">
      <c r="A25" s="1037" t="s">
        <v>774</v>
      </c>
      <c r="B25" s="1038" t="s">
        <v>298</v>
      </c>
      <c r="C25" s="1038">
        <v>1</v>
      </c>
      <c r="D25" s="1038">
        <v>1</v>
      </c>
      <c r="E25" s="1130"/>
      <c r="F25" s="268"/>
      <c r="G25" s="268"/>
      <c r="H25" s="268"/>
    </row>
    <row r="26" spans="1:8" ht="16.5" x14ac:dyDescent="0.25">
      <c r="A26" s="1039" t="s">
        <v>658</v>
      </c>
      <c r="B26" s="1040" t="s">
        <v>298</v>
      </c>
      <c r="C26" s="1041" t="s">
        <v>300</v>
      </c>
      <c r="D26" s="1042" t="s">
        <v>300</v>
      </c>
      <c r="E26" s="1130"/>
    </row>
    <row r="27" spans="1:8" ht="19.5" customHeight="1" x14ac:dyDescent="0.25">
      <c r="A27" s="1037" t="s">
        <v>775</v>
      </c>
      <c r="B27" s="1038" t="s">
        <v>298</v>
      </c>
      <c r="C27" s="1043" t="s">
        <v>300</v>
      </c>
      <c r="D27" s="1038">
        <v>1</v>
      </c>
      <c r="E27" s="1130"/>
      <c r="F27" s="268"/>
      <c r="G27" s="268"/>
      <c r="H27" s="268"/>
    </row>
    <row r="28" spans="1:8" ht="18" customHeight="1" x14ac:dyDescent="0.25">
      <c r="A28" s="1039" t="s">
        <v>541</v>
      </c>
      <c r="B28" s="1044" t="s">
        <v>298</v>
      </c>
      <c r="C28" s="1045">
        <v>1</v>
      </c>
      <c r="D28" s="1044">
        <v>1</v>
      </c>
      <c r="E28" s="454"/>
      <c r="F28" s="268"/>
      <c r="G28" s="268"/>
      <c r="H28" s="268"/>
    </row>
    <row r="29" spans="1:8" s="270" customFormat="1" ht="18" customHeight="1" x14ac:dyDescent="0.25">
      <c r="A29" s="1039" t="s">
        <v>540</v>
      </c>
      <c r="B29" s="1044" t="s">
        <v>32</v>
      </c>
      <c r="C29" s="1045">
        <v>54</v>
      </c>
      <c r="D29" s="1044">
        <v>50</v>
      </c>
      <c r="E29" s="454"/>
      <c r="F29" s="269"/>
      <c r="G29" s="269"/>
      <c r="H29" s="269"/>
    </row>
    <row r="30" spans="1:8" s="271" customFormat="1" ht="19.5" customHeight="1" x14ac:dyDescent="0.25">
      <c r="A30" s="1046" t="s">
        <v>776</v>
      </c>
      <c r="B30" s="1047" t="s">
        <v>298</v>
      </c>
      <c r="C30" s="1048">
        <v>5</v>
      </c>
      <c r="D30" s="1049">
        <f>D31+D32+D33+D34+D35</f>
        <v>5</v>
      </c>
      <c r="E30" s="453">
        <v>1</v>
      </c>
      <c r="F30" s="272"/>
      <c r="G30" s="272"/>
      <c r="H30" s="272"/>
    </row>
    <row r="31" spans="1:8" s="271" customFormat="1" ht="18" customHeight="1" x14ac:dyDescent="0.25">
      <c r="A31" s="1039" t="s">
        <v>636</v>
      </c>
      <c r="B31" s="1040" t="s">
        <v>298</v>
      </c>
      <c r="C31" s="1045">
        <v>1</v>
      </c>
      <c r="D31" s="1040">
        <v>1</v>
      </c>
      <c r="E31" s="454"/>
      <c r="F31" s="272"/>
      <c r="G31" s="272"/>
      <c r="H31" s="272"/>
    </row>
    <row r="32" spans="1:8" s="271" customFormat="1" ht="18" customHeight="1" x14ac:dyDescent="0.25">
      <c r="A32" s="1039" t="s">
        <v>637</v>
      </c>
      <c r="B32" s="1040" t="s">
        <v>298</v>
      </c>
      <c r="C32" s="1045">
        <v>1</v>
      </c>
      <c r="D32" s="1042">
        <v>1</v>
      </c>
      <c r="E32" s="454"/>
      <c r="F32" s="272"/>
      <c r="G32" s="272"/>
      <c r="H32" s="272"/>
    </row>
    <row r="33" spans="1:8" s="271" customFormat="1" ht="18" customHeight="1" x14ac:dyDescent="0.25">
      <c r="A33" s="1039" t="s">
        <v>638</v>
      </c>
      <c r="B33" s="1040" t="s">
        <v>298</v>
      </c>
      <c r="C33" s="1045">
        <v>1</v>
      </c>
      <c r="D33" s="1042">
        <v>1</v>
      </c>
      <c r="E33" s="454"/>
      <c r="F33" s="272"/>
      <c r="G33" s="272"/>
      <c r="H33" s="272"/>
    </row>
    <row r="34" spans="1:8" s="271" customFormat="1" ht="18" customHeight="1" x14ac:dyDescent="0.25">
      <c r="A34" s="1039" t="s">
        <v>639</v>
      </c>
      <c r="B34" s="1040" t="s">
        <v>298</v>
      </c>
      <c r="C34" s="1045">
        <v>1</v>
      </c>
      <c r="D34" s="1040">
        <v>1</v>
      </c>
      <c r="E34" s="454"/>
      <c r="F34" s="272"/>
      <c r="G34" s="272"/>
      <c r="H34" s="272"/>
    </row>
    <row r="35" spans="1:8" s="271" customFormat="1" ht="18" customHeight="1" x14ac:dyDescent="0.25">
      <c r="A35" s="1051" t="s">
        <v>777</v>
      </c>
      <c r="B35" s="1052" t="s">
        <v>298</v>
      </c>
      <c r="C35" s="1053">
        <v>1</v>
      </c>
      <c r="D35" s="1052">
        <v>1</v>
      </c>
      <c r="E35" s="454"/>
      <c r="F35" s="272"/>
      <c r="G35" s="272"/>
      <c r="H35" s="272"/>
    </row>
    <row r="36" spans="1:8" s="271" customFormat="1" ht="19.5" customHeight="1" x14ac:dyDescent="0.25">
      <c r="A36" s="1054" t="s">
        <v>542</v>
      </c>
      <c r="B36" s="1050" t="s">
        <v>298</v>
      </c>
      <c r="C36" s="1050">
        <f>SUM(C37:C41)</f>
        <v>4</v>
      </c>
      <c r="D36" s="1050">
        <v>4</v>
      </c>
      <c r="E36" s="453"/>
      <c r="F36" s="272"/>
      <c r="G36" s="272"/>
      <c r="H36" s="272"/>
    </row>
    <row r="37" spans="1:8" s="271" customFormat="1" ht="18" customHeight="1" x14ac:dyDescent="0.25">
      <c r="A37" s="1051" t="s">
        <v>640</v>
      </c>
      <c r="B37" s="1052" t="s">
        <v>298</v>
      </c>
      <c r="C37" s="1053">
        <v>1</v>
      </c>
      <c r="D37" s="1055">
        <v>1</v>
      </c>
      <c r="E37" s="454"/>
      <c r="F37" s="272"/>
      <c r="G37" s="272"/>
      <c r="H37" s="272"/>
    </row>
    <row r="38" spans="1:8" s="271" customFormat="1" ht="18" customHeight="1" x14ac:dyDescent="0.25">
      <c r="A38" s="1051" t="s">
        <v>778</v>
      </c>
      <c r="B38" s="1052" t="s">
        <v>298</v>
      </c>
      <c r="C38" s="1053">
        <v>1</v>
      </c>
      <c r="D38" s="1052">
        <v>0</v>
      </c>
      <c r="E38" s="454"/>
      <c r="F38" s="272"/>
      <c r="G38" s="272"/>
      <c r="H38" s="272"/>
    </row>
    <row r="39" spans="1:8" s="271" customFormat="1" ht="18" customHeight="1" x14ac:dyDescent="0.25">
      <c r="A39" s="1056" t="s">
        <v>779</v>
      </c>
      <c r="B39" s="1057" t="s">
        <v>298</v>
      </c>
      <c r="C39" s="1057">
        <v>1</v>
      </c>
      <c r="D39" s="1058">
        <v>1</v>
      </c>
      <c r="E39" s="454"/>
      <c r="F39" s="272"/>
      <c r="G39" s="272"/>
      <c r="H39" s="272"/>
    </row>
    <row r="40" spans="1:8" s="271" customFormat="1" ht="18" customHeight="1" x14ac:dyDescent="0.25">
      <c r="A40" s="1051" t="s">
        <v>641</v>
      </c>
      <c r="B40" s="1052" t="s">
        <v>298</v>
      </c>
      <c r="C40" s="1052">
        <v>1</v>
      </c>
      <c r="D40" s="1059">
        <v>1</v>
      </c>
      <c r="E40" s="454"/>
      <c r="F40" s="1060" t="s">
        <v>780</v>
      </c>
      <c r="G40" s="272"/>
      <c r="H40" s="272"/>
    </row>
    <row r="41" spans="1:8" s="271" customFormat="1" ht="20.25" customHeight="1" x14ac:dyDescent="0.25">
      <c r="A41" s="1056" t="s">
        <v>781</v>
      </c>
      <c r="B41" s="1057"/>
      <c r="C41" s="1057">
        <v>0</v>
      </c>
      <c r="D41" s="1058">
        <v>1</v>
      </c>
      <c r="E41" s="454"/>
      <c r="F41" s="272"/>
      <c r="G41" s="272"/>
      <c r="H41" s="272"/>
    </row>
    <row r="42" spans="1:8" s="271" customFormat="1" ht="19.5" customHeight="1" x14ac:dyDescent="0.25">
      <c r="A42" s="1028" t="s">
        <v>588</v>
      </c>
      <c r="B42" s="1029" t="s">
        <v>298</v>
      </c>
      <c r="C42" s="1029">
        <f>C43+C44</f>
        <v>2</v>
      </c>
      <c r="D42" s="1029">
        <f>D43+D44</f>
        <v>2</v>
      </c>
      <c r="E42" s="454"/>
      <c r="F42" s="272"/>
      <c r="G42" s="272"/>
      <c r="H42" s="272"/>
    </row>
    <row r="43" spans="1:8" ht="18" customHeight="1" x14ac:dyDescent="0.25">
      <c r="A43" s="1030" t="s">
        <v>617</v>
      </c>
      <c r="B43" s="1031" t="s">
        <v>298</v>
      </c>
      <c r="C43" s="1031">
        <v>1</v>
      </c>
      <c r="D43" s="1031">
        <v>1</v>
      </c>
      <c r="E43" s="454"/>
      <c r="F43" s="268"/>
      <c r="G43" s="268"/>
      <c r="H43" s="268"/>
    </row>
    <row r="44" spans="1:8" ht="21" customHeight="1" thickBot="1" x14ac:dyDescent="0.3">
      <c r="A44" s="1061" t="s">
        <v>782</v>
      </c>
      <c r="B44" s="1031" t="s">
        <v>298</v>
      </c>
      <c r="C44" s="1062">
        <v>1</v>
      </c>
      <c r="D44" s="1035">
        <v>1</v>
      </c>
      <c r="E44" s="454"/>
      <c r="F44" s="268"/>
      <c r="G44" s="268"/>
      <c r="H44" s="268"/>
    </row>
    <row r="45" spans="1:8" ht="20.100000000000001" customHeight="1" thickBot="1" x14ac:dyDescent="0.25">
      <c r="A45" s="1643" t="s">
        <v>71</v>
      </c>
      <c r="B45" s="1644"/>
      <c r="C45" s="1644"/>
      <c r="D45" s="1644"/>
      <c r="E45" s="1645"/>
    </row>
    <row r="46" spans="1:8" ht="16.5" customHeight="1" x14ac:dyDescent="0.25">
      <c r="A46" s="1063" t="s">
        <v>783</v>
      </c>
      <c r="B46" s="1064" t="s">
        <v>298</v>
      </c>
      <c r="C46" s="1065">
        <f>C47+C50+C54+C58</f>
        <v>13</v>
      </c>
      <c r="D46" s="1065">
        <f>D47+D50+D54+D58</f>
        <v>13</v>
      </c>
      <c r="E46" s="451">
        <f>E47+E50+E54+E58</f>
        <v>2</v>
      </c>
    </row>
    <row r="47" spans="1:8" ht="16.5" x14ac:dyDescent="0.25">
      <c r="A47" s="1037" t="s">
        <v>543</v>
      </c>
      <c r="B47" s="1066" t="s">
        <v>298</v>
      </c>
      <c r="C47" s="1038">
        <f>C48+C49</f>
        <v>2</v>
      </c>
      <c r="D47" s="1038">
        <f>D48+D49</f>
        <v>2</v>
      </c>
      <c r="E47" s="453">
        <v>2</v>
      </c>
    </row>
    <row r="48" spans="1:8" ht="16.5" x14ac:dyDescent="0.25">
      <c r="A48" s="1067" t="s">
        <v>544</v>
      </c>
      <c r="B48" s="1068" t="s">
        <v>298</v>
      </c>
      <c r="C48" s="1040">
        <v>1</v>
      </c>
      <c r="D48" s="1040">
        <v>1</v>
      </c>
      <c r="E48" s="1052"/>
    </row>
    <row r="49" spans="1:5" ht="16.5" x14ac:dyDescent="0.25">
      <c r="A49" s="1067" t="s">
        <v>545</v>
      </c>
      <c r="B49" s="1068" t="s">
        <v>298</v>
      </c>
      <c r="C49" s="1069" t="s">
        <v>300</v>
      </c>
      <c r="D49" s="1069" t="s">
        <v>300</v>
      </c>
      <c r="E49" s="1127"/>
    </row>
    <row r="50" spans="1:5" ht="16.5" x14ac:dyDescent="0.25">
      <c r="A50" s="1037" t="s">
        <v>546</v>
      </c>
      <c r="B50" s="1066" t="s">
        <v>298</v>
      </c>
      <c r="C50" s="1038">
        <f>C51+C52+C53</f>
        <v>3</v>
      </c>
      <c r="D50" s="1038">
        <f>D51+D52+D53</f>
        <v>3</v>
      </c>
      <c r="E50" s="1128"/>
    </row>
    <row r="51" spans="1:5" ht="16.5" x14ac:dyDescent="0.25">
      <c r="A51" s="1067" t="s">
        <v>547</v>
      </c>
      <c r="B51" s="1068" t="s">
        <v>298</v>
      </c>
      <c r="C51" s="1040">
        <v>1</v>
      </c>
      <c r="D51" s="1040">
        <v>1</v>
      </c>
      <c r="E51" s="1052"/>
    </row>
    <row r="52" spans="1:5" ht="16.5" x14ac:dyDescent="0.25">
      <c r="A52" s="1067" t="s">
        <v>548</v>
      </c>
      <c r="B52" s="1068" t="s">
        <v>298</v>
      </c>
      <c r="C52" s="1040">
        <v>1</v>
      </c>
      <c r="D52" s="1040">
        <v>1</v>
      </c>
      <c r="E52" s="454"/>
    </row>
    <row r="53" spans="1:5" ht="33" x14ac:dyDescent="0.2">
      <c r="A53" s="1070" t="s">
        <v>549</v>
      </c>
      <c r="B53" s="1068" t="s">
        <v>298</v>
      </c>
      <c r="C53" s="1068">
        <v>1</v>
      </c>
      <c r="D53" s="1068" t="s">
        <v>514</v>
      </c>
      <c r="E53" s="456"/>
    </row>
    <row r="54" spans="1:5" ht="16.5" x14ac:dyDescent="0.25">
      <c r="A54" s="1037" t="s">
        <v>550</v>
      </c>
      <c r="B54" s="1066" t="s">
        <v>298</v>
      </c>
      <c r="C54" s="1038">
        <f>C55+C56+C57</f>
        <v>3</v>
      </c>
      <c r="D54" s="1038">
        <f>D55+D56+D57</f>
        <v>3</v>
      </c>
      <c r="E54" s="453"/>
    </row>
    <row r="55" spans="1:5" ht="16.5" x14ac:dyDescent="0.25">
      <c r="A55" s="1067" t="s">
        <v>551</v>
      </c>
      <c r="B55" s="1068" t="s">
        <v>298</v>
      </c>
      <c r="C55" s="1040">
        <v>1</v>
      </c>
      <c r="D55" s="1040">
        <v>1</v>
      </c>
      <c r="E55" s="454"/>
    </row>
    <row r="56" spans="1:5" ht="16.5" x14ac:dyDescent="0.25">
      <c r="A56" s="1067" t="s">
        <v>552</v>
      </c>
      <c r="B56" s="1068" t="s">
        <v>298</v>
      </c>
      <c r="C56" s="1040">
        <v>1</v>
      </c>
      <c r="D56" s="1040">
        <v>1</v>
      </c>
      <c r="E56" s="454"/>
    </row>
    <row r="57" spans="1:5" ht="16.5" x14ac:dyDescent="0.25">
      <c r="A57" s="1067" t="s">
        <v>553</v>
      </c>
      <c r="B57" s="1068" t="s">
        <v>298</v>
      </c>
      <c r="C57" s="1040">
        <v>1</v>
      </c>
      <c r="D57" s="1040">
        <v>1</v>
      </c>
      <c r="E57" s="454"/>
    </row>
    <row r="58" spans="1:5" ht="16.5" x14ac:dyDescent="0.25">
      <c r="A58" s="1037" t="s">
        <v>554</v>
      </c>
      <c r="B58" s="1066" t="s">
        <v>298</v>
      </c>
      <c r="C58" s="1038">
        <f>C59+C60+C61+C62+C63</f>
        <v>5</v>
      </c>
      <c r="D58" s="1038">
        <f>D59+D60+D61+D62+D63</f>
        <v>5</v>
      </c>
      <c r="E58" s="453"/>
    </row>
    <row r="59" spans="1:5" ht="16.5" x14ac:dyDescent="0.25">
      <c r="A59" s="1067" t="s">
        <v>555</v>
      </c>
      <c r="B59" s="1068" t="s">
        <v>298</v>
      </c>
      <c r="C59" s="1040">
        <v>1</v>
      </c>
      <c r="D59" s="1040">
        <v>1</v>
      </c>
      <c r="E59" s="454"/>
    </row>
    <row r="60" spans="1:5" ht="16.5" x14ac:dyDescent="0.25">
      <c r="A60" s="1067" t="s">
        <v>556</v>
      </c>
      <c r="B60" s="1068" t="s">
        <v>298</v>
      </c>
      <c r="C60" s="1040">
        <v>1</v>
      </c>
      <c r="D60" s="1040">
        <v>1</v>
      </c>
      <c r="E60" s="454"/>
    </row>
    <row r="61" spans="1:5" ht="16.5" x14ac:dyDescent="0.25">
      <c r="A61" s="1067" t="s">
        <v>557</v>
      </c>
      <c r="B61" s="1068" t="s">
        <v>298</v>
      </c>
      <c r="C61" s="1040">
        <v>1</v>
      </c>
      <c r="D61" s="1040">
        <v>1</v>
      </c>
      <c r="E61" s="454"/>
    </row>
    <row r="62" spans="1:5" ht="16.5" x14ac:dyDescent="0.25">
      <c r="A62" s="1067" t="s">
        <v>558</v>
      </c>
      <c r="B62" s="1068" t="s">
        <v>298</v>
      </c>
      <c r="C62" s="1040">
        <v>1</v>
      </c>
      <c r="D62" s="1040">
        <v>1</v>
      </c>
      <c r="E62" s="454"/>
    </row>
    <row r="63" spans="1:5" ht="17.25" thickBot="1" x14ac:dyDescent="0.3">
      <c r="A63" s="1067" t="s">
        <v>618</v>
      </c>
      <c r="B63" s="1068" t="s">
        <v>298</v>
      </c>
      <c r="C63" s="1071">
        <v>1</v>
      </c>
      <c r="D63" s="1071">
        <v>1</v>
      </c>
      <c r="E63" s="460"/>
    </row>
    <row r="64" spans="1:5" ht="20.100000000000001" customHeight="1" thickBot="1" x14ac:dyDescent="0.25">
      <c r="A64" s="1643" t="s">
        <v>301</v>
      </c>
      <c r="B64" s="1644"/>
      <c r="C64" s="1644"/>
      <c r="D64" s="1644"/>
      <c r="E64" s="1645"/>
    </row>
    <row r="65" spans="1:9" s="271" customFormat="1" ht="17.25" customHeight="1" x14ac:dyDescent="0.25">
      <c r="A65" s="461" t="s">
        <v>559</v>
      </c>
      <c r="B65" s="1072" t="s">
        <v>298</v>
      </c>
      <c r="C65" s="1065">
        <v>18</v>
      </c>
      <c r="D65" s="1073">
        <f>SUM(D66,D68,D74,D76,D80,D85)+D90</f>
        <v>17</v>
      </c>
      <c r="E65" s="1276">
        <v>56</v>
      </c>
    </row>
    <row r="66" spans="1:9" s="273" customFormat="1" ht="16.5" x14ac:dyDescent="0.25">
      <c r="A66" s="1028" t="s">
        <v>659</v>
      </c>
      <c r="B66" s="1074" t="s">
        <v>298</v>
      </c>
      <c r="C66" s="1029">
        <v>6</v>
      </c>
      <c r="D66" s="1029">
        <v>6</v>
      </c>
      <c r="E66" s="1123">
        <v>4</v>
      </c>
    </row>
    <row r="67" spans="1:9" s="271" customFormat="1" ht="16.5" x14ac:dyDescent="0.25">
      <c r="A67" s="459" t="s">
        <v>560</v>
      </c>
      <c r="B67" s="458" t="s">
        <v>32</v>
      </c>
      <c r="C67" s="455">
        <v>2345</v>
      </c>
      <c r="D67" s="455">
        <v>2348</v>
      </c>
      <c r="E67" s="1125">
        <v>992</v>
      </c>
    </row>
    <row r="68" spans="1:9" s="273" customFormat="1" ht="23.25" customHeight="1" x14ac:dyDescent="0.25">
      <c r="A68" s="452" t="s">
        <v>561</v>
      </c>
      <c r="B68" s="1075" t="s">
        <v>298</v>
      </c>
      <c r="C68" s="453">
        <v>5</v>
      </c>
      <c r="D68" s="453">
        <v>5</v>
      </c>
      <c r="E68" s="1123">
        <v>1</v>
      </c>
    </row>
    <row r="69" spans="1:9" s="271" customFormat="1" ht="19.5" customHeight="1" x14ac:dyDescent="0.25">
      <c r="A69" s="1061" t="s">
        <v>714</v>
      </c>
      <c r="B69" s="1076" t="s">
        <v>298</v>
      </c>
      <c r="C69" s="1031">
        <v>4</v>
      </c>
      <c r="D69" s="1031">
        <v>4</v>
      </c>
      <c r="E69" s="1125"/>
    </row>
    <row r="70" spans="1:9" s="271" customFormat="1" ht="18.75" customHeight="1" x14ac:dyDescent="0.25">
      <c r="A70" s="459" t="s">
        <v>562</v>
      </c>
      <c r="B70" s="1077" t="s">
        <v>298</v>
      </c>
      <c r="C70" s="455">
        <v>1427</v>
      </c>
      <c r="D70" s="455">
        <v>1427</v>
      </c>
      <c r="E70" s="1125"/>
    </row>
    <row r="71" spans="1:9" s="271" customFormat="1" ht="18.75" customHeight="1" x14ac:dyDescent="0.25">
      <c r="A71" s="459" t="s">
        <v>563</v>
      </c>
      <c r="B71" s="1077" t="s">
        <v>32</v>
      </c>
      <c r="C71" s="1078">
        <v>239099</v>
      </c>
      <c r="D71" s="1079">
        <v>207757</v>
      </c>
      <c r="E71" s="1125"/>
    </row>
    <row r="72" spans="1:9" s="271" customFormat="1" ht="18.75" customHeight="1" thickBot="1" x14ac:dyDescent="0.3">
      <c r="A72" s="1277" t="s">
        <v>603</v>
      </c>
      <c r="B72" s="1278" t="s">
        <v>32</v>
      </c>
      <c r="C72" s="460" t="s">
        <v>784</v>
      </c>
      <c r="D72" s="460" t="s">
        <v>785</v>
      </c>
      <c r="E72" s="1279"/>
      <c r="H72" s="1080"/>
      <c r="I72" s="1080"/>
    </row>
    <row r="73" spans="1:9" s="271" customFormat="1" ht="30.75" customHeight="1" x14ac:dyDescent="0.25">
      <c r="A73" s="1081" t="s">
        <v>625</v>
      </c>
      <c r="B73" s="1082" t="s">
        <v>298</v>
      </c>
      <c r="C73" s="1083">
        <v>1</v>
      </c>
      <c r="D73" s="1083">
        <v>1</v>
      </c>
      <c r="E73" s="1125"/>
    </row>
    <row r="74" spans="1:9" s="273" customFormat="1" ht="18.75" customHeight="1" x14ac:dyDescent="0.25">
      <c r="A74" s="1037" t="s">
        <v>786</v>
      </c>
      <c r="B74" s="1084" t="s">
        <v>298</v>
      </c>
      <c r="C74" s="1038">
        <v>1</v>
      </c>
      <c r="D74" s="1038">
        <v>1</v>
      </c>
      <c r="E74" s="1123"/>
    </row>
    <row r="75" spans="1:9" s="271" customFormat="1" ht="16.5" x14ac:dyDescent="0.25">
      <c r="A75" s="1067" t="s">
        <v>564</v>
      </c>
      <c r="B75" s="1085" t="s">
        <v>298</v>
      </c>
      <c r="C75" s="1040">
        <v>1</v>
      </c>
      <c r="D75" s="1040">
        <v>1</v>
      </c>
      <c r="E75" s="1125"/>
    </row>
    <row r="76" spans="1:9" s="273" customFormat="1" ht="16.5" customHeight="1" x14ac:dyDescent="0.25">
      <c r="A76" s="1028" t="s">
        <v>565</v>
      </c>
      <c r="B76" s="1086" t="s">
        <v>298</v>
      </c>
      <c r="C76" s="1029">
        <v>1</v>
      </c>
      <c r="D76" s="1029">
        <v>1</v>
      </c>
      <c r="E76" s="1123"/>
    </row>
    <row r="77" spans="1:9" s="271" customFormat="1" ht="16.5" x14ac:dyDescent="0.25">
      <c r="A77" s="1061" t="s">
        <v>566</v>
      </c>
      <c r="B77" s="1076" t="s">
        <v>298</v>
      </c>
      <c r="C77" s="1031">
        <v>1</v>
      </c>
      <c r="D77" s="1031">
        <v>1</v>
      </c>
      <c r="E77" s="1125"/>
    </row>
    <row r="78" spans="1:9" s="271" customFormat="1" ht="16.5" x14ac:dyDescent="0.25">
      <c r="A78" s="1061" t="s">
        <v>567</v>
      </c>
      <c r="B78" s="1076" t="s">
        <v>298</v>
      </c>
      <c r="C78" s="1031">
        <v>9</v>
      </c>
      <c r="D78" s="1031">
        <v>9</v>
      </c>
      <c r="E78" s="1125">
        <v>26</v>
      </c>
      <c r="G78" s="272"/>
    </row>
    <row r="79" spans="1:9" s="271" customFormat="1" ht="16.5" x14ac:dyDescent="0.25">
      <c r="A79" s="1061" t="s">
        <v>568</v>
      </c>
      <c r="B79" s="1076" t="s">
        <v>32</v>
      </c>
      <c r="C79" s="1087">
        <v>236291</v>
      </c>
      <c r="D79" s="1087">
        <v>243519</v>
      </c>
      <c r="E79" s="1125"/>
    </row>
    <row r="80" spans="1:9" s="273" customFormat="1" ht="16.5" x14ac:dyDescent="0.25">
      <c r="A80" s="1088" t="s">
        <v>569</v>
      </c>
      <c r="B80" s="1086" t="s">
        <v>298</v>
      </c>
      <c r="C80" s="1032">
        <v>2</v>
      </c>
      <c r="D80" s="1032">
        <v>2</v>
      </c>
      <c r="E80" s="1123">
        <v>1</v>
      </c>
    </row>
    <row r="81" spans="1:8" s="271" customFormat="1" ht="16.5" x14ac:dyDescent="0.25">
      <c r="A81" s="1089" t="s">
        <v>570</v>
      </c>
      <c r="B81" s="1076" t="s">
        <v>298</v>
      </c>
      <c r="C81" s="1090">
        <v>1</v>
      </c>
      <c r="D81" s="1087">
        <v>1</v>
      </c>
      <c r="E81" s="1125"/>
    </row>
    <row r="82" spans="1:8" s="271" customFormat="1" ht="16.5" x14ac:dyDescent="0.25">
      <c r="A82" s="1089" t="s">
        <v>571</v>
      </c>
      <c r="B82" s="1076" t="s">
        <v>298</v>
      </c>
      <c r="C82" s="1087">
        <v>3056</v>
      </c>
      <c r="D82" s="1087">
        <v>3008</v>
      </c>
      <c r="E82" s="1125"/>
    </row>
    <row r="83" spans="1:8" s="271" customFormat="1" ht="16.5" x14ac:dyDescent="0.25">
      <c r="A83" s="1089" t="s">
        <v>572</v>
      </c>
      <c r="B83" s="1076" t="s">
        <v>32</v>
      </c>
      <c r="C83" s="1087">
        <v>80720</v>
      </c>
      <c r="D83" s="1087">
        <v>74056</v>
      </c>
      <c r="E83" s="1125"/>
    </row>
    <row r="84" spans="1:8" s="271" customFormat="1" ht="36.75" customHeight="1" x14ac:dyDescent="0.25">
      <c r="A84" s="1091" t="s">
        <v>573</v>
      </c>
      <c r="B84" s="1082" t="s">
        <v>298</v>
      </c>
      <c r="C84" s="1087">
        <v>1</v>
      </c>
      <c r="D84" s="1087">
        <v>1</v>
      </c>
      <c r="E84" s="1125"/>
    </row>
    <row r="85" spans="1:8" s="273" customFormat="1" ht="16.5" x14ac:dyDescent="0.25">
      <c r="A85" s="1088" t="s">
        <v>660</v>
      </c>
      <c r="B85" s="1086" t="s">
        <v>298</v>
      </c>
      <c r="C85" s="1032">
        <f>C86+1</f>
        <v>2</v>
      </c>
      <c r="D85" s="1032">
        <v>1</v>
      </c>
      <c r="E85" s="1123">
        <v>1</v>
      </c>
    </row>
    <row r="86" spans="1:8" s="273" customFormat="1" ht="16.5" x14ac:dyDescent="0.25">
      <c r="A86" s="1089" t="s">
        <v>574</v>
      </c>
      <c r="B86" s="1086"/>
      <c r="C86" s="1090">
        <v>1</v>
      </c>
      <c r="D86" s="1090">
        <v>0</v>
      </c>
      <c r="E86" s="1123"/>
    </row>
    <row r="87" spans="1:8" ht="19.5" x14ac:dyDescent="0.25">
      <c r="A87" s="1092" t="s">
        <v>787</v>
      </c>
      <c r="B87" s="1076" t="s">
        <v>298</v>
      </c>
      <c r="C87" s="1033" t="s">
        <v>715</v>
      </c>
      <c r="D87" s="1093" t="s">
        <v>715</v>
      </c>
      <c r="E87" s="1125"/>
    </row>
    <row r="88" spans="1:8" s="271" customFormat="1" ht="16.5" x14ac:dyDescent="0.25">
      <c r="A88" s="1089" t="s">
        <v>575</v>
      </c>
      <c r="B88" s="1076" t="s">
        <v>298</v>
      </c>
      <c r="C88" s="1090" t="s">
        <v>788</v>
      </c>
      <c r="D88" s="1090" t="s">
        <v>789</v>
      </c>
      <c r="E88" s="1125"/>
    </row>
    <row r="89" spans="1:8" s="271" customFormat="1" ht="16.5" x14ac:dyDescent="0.25">
      <c r="A89" s="1089" t="s">
        <v>661</v>
      </c>
      <c r="B89" s="1076" t="s">
        <v>32</v>
      </c>
      <c r="C89" s="1090">
        <v>143179</v>
      </c>
      <c r="D89" s="1090">
        <v>105789</v>
      </c>
      <c r="E89" s="1125"/>
    </row>
    <row r="90" spans="1:8" s="273" customFormat="1" ht="19.5" customHeight="1" x14ac:dyDescent="0.25">
      <c r="A90" s="1088" t="s">
        <v>589</v>
      </c>
      <c r="B90" s="1074" t="s">
        <v>298</v>
      </c>
      <c r="C90" s="1029">
        <f>C91</f>
        <v>1</v>
      </c>
      <c r="D90" s="1029">
        <f>D91</f>
        <v>1</v>
      </c>
      <c r="E90" s="1123"/>
      <c r="F90" s="274"/>
      <c r="G90" s="274"/>
      <c r="H90" s="274"/>
    </row>
    <row r="91" spans="1:8" ht="25.5" customHeight="1" thickBot="1" x14ac:dyDescent="0.3">
      <c r="A91" s="1061" t="s">
        <v>790</v>
      </c>
      <c r="B91" s="1094" t="s">
        <v>298</v>
      </c>
      <c r="C91" s="1062">
        <v>1</v>
      </c>
      <c r="D91" s="1062">
        <v>1</v>
      </c>
      <c r="E91" s="1125"/>
      <c r="F91" s="268"/>
      <c r="G91" s="268"/>
      <c r="H91" s="268"/>
    </row>
    <row r="92" spans="1:8" ht="20.100000000000001" customHeight="1" thickBot="1" x14ac:dyDescent="0.25">
      <c r="A92" s="1643" t="s">
        <v>302</v>
      </c>
      <c r="B92" s="1644"/>
      <c r="C92" s="1644"/>
      <c r="D92" s="1644"/>
      <c r="E92" s="1645"/>
    </row>
    <row r="93" spans="1:8" ht="16.5" customHeight="1" x14ac:dyDescent="0.25">
      <c r="A93" s="1095" t="s">
        <v>576</v>
      </c>
      <c r="B93" s="1096" t="s">
        <v>298</v>
      </c>
      <c r="C93" s="1097">
        <v>16</v>
      </c>
      <c r="D93" s="1098">
        <f>D94+D101+D103</f>
        <v>16</v>
      </c>
      <c r="E93" s="462">
        <v>3</v>
      </c>
    </row>
    <row r="94" spans="1:8" ht="16.5" x14ac:dyDescent="0.25">
      <c r="A94" s="1088" t="s">
        <v>577</v>
      </c>
      <c r="B94" s="1029" t="s">
        <v>298</v>
      </c>
      <c r="C94" s="1029">
        <v>6</v>
      </c>
      <c r="D94" s="1099">
        <f>SUM(D95:D99)</f>
        <v>6</v>
      </c>
      <c r="E94" s="453">
        <v>2</v>
      </c>
    </row>
    <row r="95" spans="1:8" ht="17.25" customHeight="1" x14ac:dyDescent="0.25">
      <c r="A95" s="1089" t="s">
        <v>619</v>
      </c>
      <c r="B95" s="1031" t="s">
        <v>298</v>
      </c>
      <c r="C95" s="1031">
        <v>1</v>
      </c>
      <c r="D95" s="1100">
        <v>1</v>
      </c>
      <c r="E95" s="1052"/>
    </row>
    <row r="96" spans="1:8" ht="16.5" x14ac:dyDescent="0.25">
      <c r="A96" s="1089" t="s">
        <v>620</v>
      </c>
      <c r="B96" s="1031" t="s">
        <v>298</v>
      </c>
      <c r="C96" s="1031">
        <v>1</v>
      </c>
      <c r="D96" s="1100">
        <v>1</v>
      </c>
      <c r="E96" s="1052"/>
    </row>
    <row r="97" spans="1:8" ht="15.75" customHeight="1" x14ac:dyDescent="0.25">
      <c r="A97" s="1101" t="s">
        <v>578</v>
      </c>
      <c r="B97" s="1031" t="s">
        <v>298</v>
      </c>
      <c r="C97" s="1031">
        <v>2</v>
      </c>
      <c r="D97" s="1100">
        <v>2</v>
      </c>
      <c r="E97" s="1052"/>
    </row>
    <row r="98" spans="1:8" ht="18.75" customHeight="1" x14ac:dyDescent="0.25">
      <c r="A98" s="1101" t="s">
        <v>662</v>
      </c>
      <c r="B98" s="1031" t="s">
        <v>298</v>
      </c>
      <c r="C98" s="1031">
        <v>1</v>
      </c>
      <c r="D98" s="1100">
        <v>1</v>
      </c>
      <c r="E98" s="1052"/>
    </row>
    <row r="99" spans="1:8" ht="15.75" customHeight="1" x14ac:dyDescent="0.25">
      <c r="A99" s="1101" t="s">
        <v>621</v>
      </c>
      <c r="B99" s="1031" t="s">
        <v>298</v>
      </c>
      <c r="C99" s="1031">
        <v>1</v>
      </c>
      <c r="D99" s="1100">
        <v>1</v>
      </c>
      <c r="E99" s="1052"/>
    </row>
    <row r="100" spans="1:8" s="271" customFormat="1" ht="33" customHeight="1" x14ac:dyDescent="0.25">
      <c r="A100" s="1102" t="s">
        <v>791</v>
      </c>
      <c r="B100" s="1031" t="s">
        <v>32</v>
      </c>
      <c r="C100" s="1103">
        <v>2567</v>
      </c>
      <c r="D100" s="1104">
        <v>2588</v>
      </c>
      <c r="E100" s="1133"/>
    </row>
    <row r="101" spans="1:8" ht="16.5" x14ac:dyDescent="0.25">
      <c r="A101" s="1105" t="s">
        <v>579</v>
      </c>
      <c r="B101" s="1029" t="s">
        <v>298</v>
      </c>
      <c r="C101" s="1029">
        <v>9</v>
      </c>
      <c r="D101" s="1099">
        <v>9</v>
      </c>
      <c r="E101" s="453">
        <v>1</v>
      </c>
    </row>
    <row r="102" spans="1:8" ht="19.5" customHeight="1" x14ac:dyDescent="0.25">
      <c r="A102" s="1030" t="s">
        <v>538</v>
      </c>
      <c r="B102" s="1031" t="s">
        <v>32</v>
      </c>
      <c r="C102" s="1106">
        <v>5722</v>
      </c>
      <c r="D102" s="1107">
        <v>5663</v>
      </c>
      <c r="E102" s="457">
        <v>10493</v>
      </c>
    </row>
    <row r="103" spans="1:8" ht="19.5" customHeight="1" x14ac:dyDescent="0.25">
      <c r="A103" s="1028" t="s">
        <v>590</v>
      </c>
      <c r="B103" s="1029" t="s">
        <v>298</v>
      </c>
      <c r="C103" s="1029">
        <f>C104</f>
        <v>1</v>
      </c>
      <c r="D103" s="1099">
        <f>D104</f>
        <v>1</v>
      </c>
      <c r="E103" s="453"/>
      <c r="F103" s="268"/>
      <c r="G103" s="268"/>
      <c r="H103" s="268"/>
    </row>
    <row r="104" spans="1:8" ht="25.5" customHeight="1" thickBot="1" x14ac:dyDescent="0.3">
      <c r="A104" s="1061" t="s">
        <v>792</v>
      </c>
      <c r="B104" s="1062" t="s">
        <v>298</v>
      </c>
      <c r="C104" s="1108">
        <v>1</v>
      </c>
      <c r="D104" s="1109">
        <v>1</v>
      </c>
      <c r="E104" s="460"/>
      <c r="F104" s="268"/>
      <c r="G104" s="268"/>
      <c r="H104" s="268"/>
    </row>
    <row r="105" spans="1:8" ht="20.100000000000001" customHeight="1" thickBot="1" x14ac:dyDescent="0.25">
      <c r="A105" s="1643" t="s">
        <v>457</v>
      </c>
      <c r="B105" s="1644"/>
      <c r="C105" s="1644"/>
      <c r="D105" s="1644"/>
      <c r="E105" s="1645"/>
    </row>
    <row r="106" spans="1:8" ht="19.5" customHeight="1" x14ac:dyDescent="0.25">
      <c r="A106" s="1110" t="s">
        <v>580</v>
      </c>
      <c r="B106" s="1111" t="s">
        <v>298</v>
      </c>
      <c r="C106" s="1112">
        <v>3</v>
      </c>
      <c r="D106" s="1112">
        <f>D107+D110+D113</f>
        <v>3</v>
      </c>
      <c r="E106" s="451"/>
    </row>
    <row r="107" spans="1:8" s="275" customFormat="1" ht="19.5" customHeight="1" x14ac:dyDescent="0.25">
      <c r="A107" s="1088" t="s">
        <v>581</v>
      </c>
      <c r="B107" s="1029" t="s">
        <v>298</v>
      </c>
      <c r="C107" s="1029">
        <v>1</v>
      </c>
      <c r="D107" s="1029">
        <v>1</v>
      </c>
      <c r="E107" s="453"/>
    </row>
    <row r="108" spans="1:8" ht="19.5" customHeight="1" x14ac:dyDescent="0.25">
      <c r="A108" s="1089" t="s">
        <v>582</v>
      </c>
      <c r="B108" s="1031" t="s">
        <v>298</v>
      </c>
      <c r="C108" s="1031">
        <v>1</v>
      </c>
      <c r="D108" s="1031">
        <v>1</v>
      </c>
      <c r="E108" s="454"/>
    </row>
    <row r="109" spans="1:8" s="271" customFormat="1" ht="19.5" customHeight="1" x14ac:dyDescent="0.25">
      <c r="A109" s="1089" t="s">
        <v>583</v>
      </c>
      <c r="B109" s="1031" t="s">
        <v>32</v>
      </c>
      <c r="C109" s="1090">
        <v>1980</v>
      </c>
      <c r="D109" s="1090">
        <v>1989</v>
      </c>
      <c r="E109" s="454"/>
    </row>
    <row r="110" spans="1:8" s="275" customFormat="1" ht="36" customHeight="1" x14ac:dyDescent="0.25">
      <c r="A110" s="1113" t="s">
        <v>584</v>
      </c>
      <c r="B110" s="1029" t="s">
        <v>298</v>
      </c>
      <c r="C110" s="1029">
        <v>1</v>
      </c>
      <c r="D110" s="1029">
        <v>1</v>
      </c>
      <c r="E110" s="453"/>
    </row>
    <row r="111" spans="1:8" ht="19.5" customHeight="1" x14ac:dyDescent="0.25">
      <c r="A111" s="1089" t="s">
        <v>585</v>
      </c>
      <c r="B111" s="1031" t="s">
        <v>298</v>
      </c>
      <c r="C111" s="1031">
        <v>1</v>
      </c>
      <c r="D111" s="1031">
        <v>1</v>
      </c>
      <c r="E111" s="454"/>
    </row>
    <row r="112" spans="1:8" s="271" customFormat="1" ht="19.5" customHeight="1" x14ac:dyDescent="0.25">
      <c r="A112" s="1089" t="s">
        <v>583</v>
      </c>
      <c r="B112" s="1031" t="s">
        <v>32</v>
      </c>
      <c r="C112" s="1031">
        <v>452</v>
      </c>
      <c r="D112" s="1031">
        <v>468</v>
      </c>
      <c r="E112" s="454"/>
    </row>
    <row r="113" spans="1:5" s="275" customFormat="1" ht="30.75" customHeight="1" x14ac:dyDescent="0.25">
      <c r="A113" s="1113" t="s">
        <v>586</v>
      </c>
      <c r="B113" s="1029" t="s">
        <v>298</v>
      </c>
      <c r="C113" s="1029">
        <v>1</v>
      </c>
      <c r="D113" s="1029">
        <v>1</v>
      </c>
      <c r="E113" s="453"/>
    </row>
    <row r="114" spans="1:5" ht="19.5" customHeight="1" x14ac:dyDescent="0.25">
      <c r="A114" s="1089" t="s">
        <v>591</v>
      </c>
      <c r="B114" s="1031" t="s">
        <v>298</v>
      </c>
      <c r="C114" s="1031">
        <v>1</v>
      </c>
      <c r="D114" s="1031">
        <v>1</v>
      </c>
      <c r="E114" s="454"/>
    </row>
    <row r="115" spans="1:5" s="271" customFormat="1" ht="19.5" customHeight="1" thickBot="1" x14ac:dyDescent="0.3">
      <c r="A115" s="1089" t="s">
        <v>583</v>
      </c>
      <c r="B115" s="1062" t="s">
        <v>32</v>
      </c>
      <c r="C115" s="1114">
        <v>1809</v>
      </c>
      <c r="D115" s="1114">
        <v>1202</v>
      </c>
      <c r="E115" s="460"/>
    </row>
    <row r="116" spans="1:5" ht="20.100000000000001" customHeight="1" thickBot="1" x14ac:dyDescent="0.25">
      <c r="A116" s="1643" t="s">
        <v>50</v>
      </c>
      <c r="B116" s="1644"/>
      <c r="C116" s="1644"/>
      <c r="D116" s="1644"/>
      <c r="E116" s="1645"/>
    </row>
    <row r="117" spans="1:5" ht="20.100000000000001" customHeight="1" x14ac:dyDescent="0.25">
      <c r="A117" s="1095" t="s">
        <v>793</v>
      </c>
      <c r="B117" s="1115" t="s">
        <v>298</v>
      </c>
      <c r="C117" s="1116">
        <f>C118+C120+C122+C123+C124+C125+C126+C127+C128</f>
        <v>9</v>
      </c>
      <c r="D117" s="1116">
        <f>D118+D120+D122+D123+D124+D125+D126+D127+D128</f>
        <v>9</v>
      </c>
      <c r="E117" s="462"/>
    </row>
    <row r="118" spans="1:5" s="275" customFormat="1" ht="19.5" customHeight="1" x14ac:dyDescent="0.25">
      <c r="A118" s="1088" t="s">
        <v>587</v>
      </c>
      <c r="B118" s="1031" t="s">
        <v>298</v>
      </c>
      <c r="C118" s="1031">
        <v>1</v>
      </c>
      <c r="D118" s="1031">
        <v>1</v>
      </c>
      <c r="E118" s="454">
        <v>1</v>
      </c>
    </row>
    <row r="119" spans="1:5" s="270" customFormat="1" ht="17.25" customHeight="1" x14ac:dyDescent="0.25">
      <c r="A119" s="1089" t="s">
        <v>604</v>
      </c>
      <c r="B119" s="1031" t="s">
        <v>32</v>
      </c>
      <c r="C119" s="1031">
        <v>430</v>
      </c>
      <c r="D119" s="1031">
        <v>572</v>
      </c>
      <c r="E119" s="454"/>
    </row>
    <row r="120" spans="1:5" s="275" customFormat="1" ht="20.25" customHeight="1" x14ac:dyDescent="0.25">
      <c r="A120" s="1088" t="s">
        <v>605</v>
      </c>
      <c r="B120" s="1029" t="s">
        <v>298</v>
      </c>
      <c r="C120" s="1029">
        <v>1</v>
      </c>
      <c r="D120" s="1029">
        <v>1</v>
      </c>
      <c r="E120" s="453"/>
    </row>
    <row r="121" spans="1:5" s="271" customFormat="1" ht="22.5" customHeight="1" x14ac:dyDescent="0.25">
      <c r="A121" s="1117" t="s">
        <v>622</v>
      </c>
      <c r="B121" s="1031" t="s">
        <v>716</v>
      </c>
      <c r="C121" s="1031">
        <v>58</v>
      </c>
      <c r="D121" s="1118">
        <v>72</v>
      </c>
      <c r="E121" s="1052"/>
    </row>
    <row r="122" spans="1:5" s="271" customFormat="1" ht="22.5" customHeight="1" x14ac:dyDescent="0.25">
      <c r="A122" s="1119" t="s">
        <v>794</v>
      </c>
      <c r="B122" s="1029" t="s">
        <v>298</v>
      </c>
      <c r="C122" s="1029">
        <v>1</v>
      </c>
      <c r="D122" s="1029">
        <v>1</v>
      </c>
      <c r="E122" s="1052"/>
    </row>
    <row r="123" spans="1:5" s="271" customFormat="1" ht="22.5" customHeight="1" x14ac:dyDescent="0.25">
      <c r="A123" s="1119" t="s">
        <v>795</v>
      </c>
      <c r="B123" s="1029" t="s">
        <v>298</v>
      </c>
      <c r="C123" s="1029">
        <v>1</v>
      </c>
      <c r="D123" s="1029">
        <v>1</v>
      </c>
      <c r="E123" s="1052"/>
    </row>
    <row r="124" spans="1:5" s="271" customFormat="1" ht="22.5" customHeight="1" x14ac:dyDescent="0.25">
      <c r="A124" s="1119" t="s">
        <v>796</v>
      </c>
      <c r="B124" s="1029" t="s">
        <v>298</v>
      </c>
      <c r="C124" s="1029">
        <v>1</v>
      </c>
      <c r="D124" s="1029">
        <v>1</v>
      </c>
      <c r="E124" s="1052"/>
    </row>
    <row r="125" spans="1:5" s="271" customFormat="1" ht="22.5" customHeight="1" x14ac:dyDescent="0.25">
      <c r="A125" s="1119" t="s">
        <v>797</v>
      </c>
      <c r="B125" s="1029" t="s">
        <v>298</v>
      </c>
      <c r="C125" s="1029">
        <v>1</v>
      </c>
      <c r="D125" s="1029">
        <v>1</v>
      </c>
      <c r="E125" s="1052"/>
    </row>
    <row r="126" spans="1:5" s="271" customFormat="1" ht="22.5" customHeight="1" x14ac:dyDescent="0.25">
      <c r="A126" s="1119" t="s">
        <v>798</v>
      </c>
      <c r="B126" s="1029" t="s">
        <v>298</v>
      </c>
      <c r="C126" s="1029">
        <v>1</v>
      </c>
      <c r="D126" s="1029">
        <v>1</v>
      </c>
      <c r="E126" s="1052"/>
    </row>
    <row r="127" spans="1:5" s="271" customFormat="1" ht="22.5" customHeight="1" x14ac:dyDescent="0.25">
      <c r="A127" s="1119" t="s">
        <v>799</v>
      </c>
      <c r="B127" s="1029" t="s">
        <v>298</v>
      </c>
      <c r="C127" s="1029">
        <v>1</v>
      </c>
      <c r="D127" s="1029">
        <v>1</v>
      </c>
      <c r="E127" s="1052"/>
    </row>
    <row r="128" spans="1:5" s="271" customFormat="1" ht="22.5" customHeight="1" thickBot="1" x14ac:dyDescent="0.3">
      <c r="A128" s="1120" t="s">
        <v>800</v>
      </c>
      <c r="B128" s="1121" t="s">
        <v>298</v>
      </c>
      <c r="C128" s="1122">
        <v>1</v>
      </c>
      <c r="D128" s="1121">
        <v>1</v>
      </c>
      <c r="E128" s="1126"/>
    </row>
    <row r="129" spans="1:5" ht="51.75" customHeight="1" x14ac:dyDescent="0.2">
      <c r="A129" s="1653" t="s">
        <v>689</v>
      </c>
      <c r="B129" s="1653"/>
      <c r="C129" s="1653"/>
      <c r="D129" s="1653"/>
      <c r="E129" s="1653"/>
    </row>
    <row r="130" spans="1:5" ht="20.25" customHeight="1" x14ac:dyDescent="0.2">
      <c r="A130" s="1652" t="s">
        <v>690</v>
      </c>
      <c r="B130" s="1652"/>
      <c r="C130" s="1652"/>
      <c r="D130" s="1652"/>
      <c r="E130" s="1652"/>
    </row>
    <row r="131" spans="1:5" ht="27" customHeight="1" x14ac:dyDescent="0.2">
      <c r="A131" s="1652" t="s">
        <v>801</v>
      </c>
      <c r="B131" s="1652"/>
      <c r="C131" s="1652"/>
      <c r="D131" s="1652"/>
      <c r="E131" s="1652"/>
    </row>
    <row r="132" spans="1:5" ht="34.5" customHeight="1" x14ac:dyDescent="0.2">
      <c r="A132" s="1653" t="s">
        <v>802</v>
      </c>
      <c r="B132" s="1653"/>
      <c r="C132" s="1653"/>
      <c r="D132" s="1653"/>
      <c r="E132" s="1653"/>
    </row>
    <row r="133" spans="1:5" ht="16.5" x14ac:dyDescent="0.2">
      <c r="A133" s="1654"/>
      <c r="B133" s="1654"/>
      <c r="C133" s="1654"/>
      <c r="D133" s="1654"/>
      <c r="E133" s="1654"/>
    </row>
  </sheetData>
  <mergeCells count="15">
    <mergeCell ref="A131:E131"/>
    <mergeCell ref="A132:E132"/>
    <mergeCell ref="A133:E133"/>
    <mergeCell ref="A64:E64"/>
    <mergeCell ref="A92:E92"/>
    <mergeCell ref="A105:E105"/>
    <mergeCell ref="A116:E116"/>
    <mergeCell ref="A129:E129"/>
    <mergeCell ref="A130:E130"/>
    <mergeCell ref="A45:E45"/>
    <mergeCell ref="A1:E1"/>
    <mergeCell ref="D2:E2"/>
    <mergeCell ref="A3:A4"/>
    <mergeCell ref="B3:D3"/>
    <mergeCell ref="A10:E10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2" orientation="portrait" r:id="rId1"/>
  <headerFooter alignWithMargins="0">
    <oddFooter xml:space="preserve">&amp;C&amp;P+11
</oddFooter>
  </headerFooter>
  <rowBreaks count="1" manualBreakCount="1">
    <brk id="72" max="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35"/>
  <sheetViews>
    <sheetView zoomScale="80" zoomScaleNormal="80" workbookViewId="0">
      <selection activeCell="M12" sqref="M12"/>
    </sheetView>
  </sheetViews>
  <sheetFormatPr defaultColWidth="9.140625" defaultRowHeight="16.5" x14ac:dyDescent="0.25"/>
  <cols>
    <col min="1" max="1" width="7.28515625" style="30" customWidth="1"/>
    <col min="2" max="2" width="44.5703125" style="6" customWidth="1"/>
    <col min="3" max="3" width="9.5703125" style="6" customWidth="1"/>
    <col min="4" max="4" width="16.42578125" style="6" customWidth="1"/>
    <col min="5" max="5" width="13.85546875" style="6" customWidth="1"/>
    <col min="6" max="6" width="16.85546875" style="6" customWidth="1"/>
    <col min="7" max="8" width="13.42578125" style="6" customWidth="1"/>
    <col min="9" max="9" width="9.42578125" style="6" customWidth="1"/>
    <col min="10" max="10" width="9.140625" style="6" customWidth="1"/>
    <col min="11" max="11" width="13.28515625" style="6" bestFit="1" customWidth="1"/>
    <col min="12" max="12" width="21" style="6" customWidth="1"/>
    <col min="13" max="13" width="9.140625" style="6"/>
    <col min="14" max="14" width="9.5703125" style="6" bestFit="1" customWidth="1"/>
    <col min="15" max="16384" width="9.140625" style="6"/>
  </cols>
  <sheetData>
    <row r="1" spans="1:12" ht="44.25" customHeight="1" x14ac:dyDescent="0.3">
      <c r="A1" s="1678" t="s">
        <v>459</v>
      </c>
      <c r="B1" s="1678"/>
      <c r="C1" s="1678"/>
      <c r="D1" s="1678"/>
      <c r="E1" s="1678"/>
      <c r="F1" s="1678"/>
      <c r="G1" s="1678"/>
      <c r="H1" s="1678"/>
    </row>
    <row r="2" spans="1:12" ht="21.75" customHeight="1" thickBot="1" x14ac:dyDescent="0.35">
      <c r="B2" s="343"/>
      <c r="C2" s="343"/>
      <c r="D2" s="343"/>
      <c r="E2" s="343"/>
      <c r="F2" s="1685"/>
      <c r="G2" s="1685"/>
      <c r="H2" s="1685"/>
    </row>
    <row r="3" spans="1:12" ht="38.25" customHeight="1" x14ac:dyDescent="0.25">
      <c r="A3" s="1667" t="s">
        <v>172</v>
      </c>
      <c r="B3" s="1679" t="s">
        <v>367</v>
      </c>
      <c r="C3" s="1681" t="s">
        <v>458</v>
      </c>
      <c r="D3" s="1667" t="s">
        <v>851</v>
      </c>
      <c r="E3" s="1682" t="s">
        <v>473</v>
      </c>
      <c r="F3" s="1667" t="s">
        <v>837</v>
      </c>
      <c r="G3" s="1682" t="s">
        <v>473</v>
      </c>
      <c r="H3" s="1681" t="s">
        <v>66</v>
      </c>
    </row>
    <row r="4" spans="1:12" ht="30.75" customHeight="1" thickBot="1" x14ac:dyDescent="0.3">
      <c r="A4" s="1668"/>
      <c r="B4" s="1680"/>
      <c r="C4" s="1668"/>
      <c r="D4" s="1668"/>
      <c r="E4" s="1683"/>
      <c r="F4" s="1668"/>
      <c r="G4" s="1683"/>
      <c r="H4" s="1684"/>
      <c r="J4" s="5"/>
      <c r="K4" s="5"/>
    </row>
    <row r="5" spans="1:12" ht="132" x14ac:dyDescent="0.25">
      <c r="A5" s="874" t="s">
        <v>79</v>
      </c>
      <c r="B5" s="875" t="s">
        <v>606</v>
      </c>
      <c r="C5" s="876" t="s">
        <v>694</v>
      </c>
      <c r="D5" s="1002">
        <v>326831.83899999998</v>
      </c>
      <c r="E5" s="1005">
        <f>D5/$D$5*100</f>
        <v>100</v>
      </c>
      <c r="F5" s="1001">
        <v>333099.79800000001</v>
      </c>
      <c r="G5" s="1005">
        <f>F5/$F$5*100</f>
        <v>100</v>
      </c>
      <c r="H5" s="1006">
        <f>F5/D5*100</f>
        <v>101.91779326615729</v>
      </c>
      <c r="J5" s="5"/>
      <c r="K5" s="5"/>
    </row>
    <row r="6" spans="1:12" x14ac:dyDescent="0.25">
      <c r="A6" s="877"/>
      <c r="B6" s="878" t="s">
        <v>364</v>
      </c>
      <c r="C6" s="876"/>
      <c r="D6" s="1002"/>
      <c r="E6" s="1007"/>
      <c r="F6" s="1001"/>
      <c r="G6" s="1007"/>
      <c r="H6" s="1006"/>
      <c r="J6" s="5"/>
      <c r="K6" s="5"/>
    </row>
    <row r="7" spans="1:12" ht="19.5" hidden="1" x14ac:dyDescent="0.25">
      <c r="A7" s="877" t="s">
        <v>468</v>
      </c>
      <c r="B7" s="875" t="s">
        <v>698</v>
      </c>
      <c r="C7" s="876" t="s">
        <v>694</v>
      </c>
      <c r="D7" s="497">
        <v>0</v>
      </c>
      <c r="E7" s="1008">
        <f t="shared" ref="E7:E12" si="0">D7/$D$5*100</f>
        <v>0</v>
      </c>
      <c r="F7" s="1001"/>
      <c r="G7" s="1008">
        <f t="shared" ref="G7:G13" si="1">F7/$F$5*100</f>
        <v>0</v>
      </c>
      <c r="H7" s="1006" t="e">
        <f t="shared" ref="H7:H19" si="2">F7/D7*100</f>
        <v>#DIV/0!</v>
      </c>
      <c r="J7" s="5"/>
      <c r="K7" s="5"/>
    </row>
    <row r="8" spans="1:12" x14ac:dyDescent="0.25">
      <c r="A8" s="879" t="s">
        <v>468</v>
      </c>
      <c r="B8" s="875" t="s">
        <v>272</v>
      </c>
      <c r="C8" s="876" t="s">
        <v>694</v>
      </c>
      <c r="D8" s="1002">
        <v>266680.42700000003</v>
      </c>
      <c r="E8" s="1008">
        <f>D8/$D$5*100</f>
        <v>81.595608254066107</v>
      </c>
      <c r="F8" s="1001">
        <v>276950.62099999998</v>
      </c>
      <c r="G8" s="1008">
        <f t="shared" si="1"/>
        <v>83.143437090886479</v>
      </c>
      <c r="H8" s="1006">
        <f>F8/D8*100</f>
        <v>103.85112402718629</v>
      </c>
      <c r="J8" s="1"/>
      <c r="K8" s="5"/>
      <c r="L8" s="71"/>
    </row>
    <row r="9" spans="1:12" x14ac:dyDescent="0.25">
      <c r="A9" s="877" t="s">
        <v>469</v>
      </c>
      <c r="B9" s="875" t="s">
        <v>444</v>
      </c>
      <c r="C9" s="876" t="s">
        <v>694</v>
      </c>
      <c r="D9" s="1002">
        <v>23798.38</v>
      </c>
      <c r="E9" s="1008">
        <f t="shared" si="0"/>
        <v>7.2815366069644156</v>
      </c>
      <c r="F9" s="1001">
        <v>18190.777999999998</v>
      </c>
      <c r="G9" s="1008">
        <f t="shared" si="1"/>
        <v>5.4610594510177393</v>
      </c>
      <c r="H9" s="1006">
        <f t="shared" si="2"/>
        <v>76.437043193696368</v>
      </c>
      <c r="J9" s="1"/>
      <c r="K9" s="5"/>
      <c r="L9" s="71"/>
    </row>
    <row r="10" spans="1:12" ht="33" x14ac:dyDescent="0.25">
      <c r="A10" s="877" t="s">
        <v>470</v>
      </c>
      <c r="B10" s="875" t="s">
        <v>675</v>
      </c>
      <c r="C10" s="876" t="s">
        <v>694</v>
      </c>
      <c r="D10" s="1002">
        <v>124.446</v>
      </c>
      <c r="E10" s="1008">
        <f t="shared" si="0"/>
        <v>3.8076461699926366E-2</v>
      </c>
      <c r="F10" s="1001">
        <v>128.25899999999999</v>
      </c>
      <c r="G10" s="1008">
        <f t="shared" si="1"/>
        <v>3.8504676607459237E-2</v>
      </c>
      <c r="H10" s="1006">
        <f>F10/D10*100</f>
        <v>103.06397955739838</v>
      </c>
      <c r="J10" s="1"/>
      <c r="K10" s="5"/>
      <c r="L10" s="71"/>
    </row>
    <row r="11" spans="1:12" x14ac:dyDescent="0.25">
      <c r="A11" s="877" t="s">
        <v>471</v>
      </c>
      <c r="B11" s="875" t="s">
        <v>717</v>
      </c>
      <c r="C11" s="876" t="s">
        <v>694</v>
      </c>
      <c r="D11" s="1002">
        <v>6347.616</v>
      </c>
      <c r="E11" s="1008">
        <f>D11/$D$5*100</f>
        <v>1.9421657386323372</v>
      </c>
      <c r="F11" s="1001">
        <v>7221.5780000000004</v>
      </c>
      <c r="G11" s="1008">
        <f t="shared" si="1"/>
        <v>2.1679923084192323</v>
      </c>
      <c r="H11" s="1006">
        <f t="shared" si="2"/>
        <v>113.76835019635718</v>
      </c>
    </row>
    <row r="12" spans="1:12" ht="33" x14ac:dyDescent="0.25">
      <c r="A12" s="877" t="s">
        <v>472</v>
      </c>
      <c r="B12" s="875" t="s">
        <v>678</v>
      </c>
      <c r="C12" s="876" t="s">
        <v>694</v>
      </c>
      <c r="D12" s="1002">
        <v>938.33199999999999</v>
      </c>
      <c r="E12" s="1008">
        <f t="shared" si="0"/>
        <v>0.28709932388196735</v>
      </c>
      <c r="F12" s="1001">
        <v>1146.396</v>
      </c>
      <c r="G12" s="1008">
        <f t="shared" si="1"/>
        <v>0.3441599205052655</v>
      </c>
      <c r="H12" s="1006">
        <f>F12/D12*100</f>
        <v>122.17381481181499</v>
      </c>
    </row>
    <row r="13" spans="1:12" ht="42" customHeight="1" x14ac:dyDescent="0.25">
      <c r="A13" s="877" t="s">
        <v>633</v>
      </c>
      <c r="B13" s="875" t="s">
        <v>718</v>
      </c>
      <c r="C13" s="876" t="s">
        <v>694</v>
      </c>
      <c r="D13" s="1002">
        <v>4801.7569999999996</v>
      </c>
      <c r="E13" s="1008">
        <f t="shared" ref="E13:E19" si="3">D13/$D$5*100</f>
        <v>1.4691827499706966</v>
      </c>
      <c r="F13" s="1001">
        <v>4483.1360000000004</v>
      </c>
      <c r="G13" s="1008">
        <f t="shared" si="1"/>
        <v>1.3458837342194967</v>
      </c>
      <c r="H13" s="1006">
        <f t="shared" si="2"/>
        <v>93.364491372637161</v>
      </c>
    </row>
    <row r="14" spans="1:12" ht="50.25" customHeight="1" x14ac:dyDescent="0.25">
      <c r="A14" s="877" t="s">
        <v>697</v>
      </c>
      <c r="B14" s="875" t="s">
        <v>719</v>
      </c>
      <c r="C14" s="876" t="s">
        <v>694</v>
      </c>
      <c r="D14" s="1002">
        <v>2444.9659999999999</v>
      </c>
      <c r="E14" s="1008">
        <f t="shared" si="3"/>
        <v>0.74808072783875867</v>
      </c>
      <c r="F14" s="1001">
        <v>3819.15</v>
      </c>
      <c r="G14" s="1008">
        <f t="shared" ref="G14:G19" si="4">F14/$F$5*100</f>
        <v>1.1465482786032792</v>
      </c>
      <c r="H14" s="1006">
        <f t="shared" si="2"/>
        <v>156.20462615840057</v>
      </c>
    </row>
    <row r="15" spans="1:12" ht="50.25" customHeight="1" x14ac:dyDescent="0.25">
      <c r="A15" s="877" t="s">
        <v>720</v>
      </c>
      <c r="B15" s="875" t="s">
        <v>680</v>
      </c>
      <c r="C15" s="876" t="s">
        <v>694</v>
      </c>
      <c r="D15" s="1002">
        <v>2238.5590000000002</v>
      </c>
      <c r="E15" s="1008">
        <f t="shared" si="3"/>
        <v>0.68492684398474424</v>
      </c>
      <c r="F15" s="1001">
        <v>2470.0210000000002</v>
      </c>
      <c r="G15" s="1008">
        <f t="shared" si="4"/>
        <v>0.7415258174368512</v>
      </c>
      <c r="H15" s="1006">
        <f t="shared" si="2"/>
        <v>110.33977661522434</v>
      </c>
    </row>
    <row r="16" spans="1:12" ht="50.25" customHeight="1" x14ac:dyDescent="0.25">
      <c r="A16" s="877" t="s">
        <v>721</v>
      </c>
      <c r="B16" s="875" t="s">
        <v>725</v>
      </c>
      <c r="C16" s="876" t="s">
        <v>694</v>
      </c>
      <c r="D16" s="1002">
        <v>1030.902</v>
      </c>
      <c r="E16" s="1008">
        <f t="shared" si="3"/>
        <v>0.31542275781766788</v>
      </c>
      <c r="F16" s="1001">
        <v>464.61799999999999</v>
      </c>
      <c r="G16" s="1008">
        <f t="shared" si="4"/>
        <v>0.13948312271267121</v>
      </c>
      <c r="H16" s="1006">
        <f t="shared" si="2"/>
        <v>45.069075431030299</v>
      </c>
    </row>
    <row r="17" spans="1:18" ht="20.25" customHeight="1" x14ac:dyDescent="0.25">
      <c r="A17" s="877" t="s">
        <v>722</v>
      </c>
      <c r="B17" s="875" t="s">
        <v>70</v>
      </c>
      <c r="C17" s="876" t="s">
        <v>694</v>
      </c>
      <c r="D17" s="1002">
        <v>470.34</v>
      </c>
      <c r="E17" s="1008">
        <f t="shared" si="3"/>
        <v>0.14390886807083689</v>
      </c>
      <c r="F17" s="1001">
        <v>513.63699999999994</v>
      </c>
      <c r="G17" s="1008">
        <f t="shared" si="4"/>
        <v>0.15419913283766085</v>
      </c>
      <c r="H17" s="1006">
        <f t="shared" si="2"/>
        <v>109.20546838457285</v>
      </c>
    </row>
    <row r="18" spans="1:18" ht="33" customHeight="1" x14ac:dyDescent="0.25">
      <c r="A18" s="877" t="s">
        <v>723</v>
      </c>
      <c r="B18" s="875" t="s">
        <v>684</v>
      </c>
      <c r="C18" s="876" t="s">
        <v>694</v>
      </c>
      <c r="D18" s="1002">
        <v>4077.2829999999999</v>
      </c>
      <c r="E18" s="1008">
        <f t="shared" si="3"/>
        <v>1.2475170755931158</v>
      </c>
      <c r="F18" s="1001">
        <v>3751.5120000000002</v>
      </c>
      <c r="G18" s="1008">
        <f t="shared" si="4"/>
        <v>1.1262426523596991</v>
      </c>
      <c r="H18" s="1006">
        <f t="shared" si="2"/>
        <v>92.010095938888725</v>
      </c>
    </row>
    <row r="19" spans="1:18" ht="50.25" thickBot="1" x14ac:dyDescent="0.3">
      <c r="A19" s="877" t="s">
        <v>724</v>
      </c>
      <c r="B19" s="880" t="s">
        <v>685</v>
      </c>
      <c r="C19" s="881" t="s">
        <v>694</v>
      </c>
      <c r="D19" s="1003">
        <v>71.962999999999994</v>
      </c>
      <c r="E19" s="1008">
        <f t="shared" si="3"/>
        <v>2.2018356663225824E-2</v>
      </c>
      <c r="F19" s="1004">
        <v>90.164000000000001</v>
      </c>
      <c r="G19" s="1008">
        <f t="shared" si="4"/>
        <v>2.7068164118190189E-2</v>
      </c>
      <c r="H19" s="1006">
        <f t="shared" si="2"/>
        <v>125.29216402873699</v>
      </c>
    </row>
    <row r="20" spans="1:18" ht="51" customHeight="1" x14ac:dyDescent="0.25">
      <c r="A20" s="1642" t="s">
        <v>726</v>
      </c>
      <c r="B20" s="1642"/>
      <c r="C20" s="1642"/>
      <c r="D20" s="1642"/>
      <c r="E20" s="1642"/>
      <c r="F20" s="1642"/>
      <c r="G20" s="1642"/>
      <c r="H20" s="1642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6.5" customHeight="1" x14ac:dyDescent="0.25">
      <c r="A21" s="1470"/>
      <c r="B21" s="1470"/>
      <c r="C21" s="342"/>
      <c r="D21" s="342"/>
      <c r="E21" s="342"/>
      <c r="F21" s="342"/>
      <c r="G21" s="342"/>
      <c r="H21" s="342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A22" s="1655"/>
      <c r="B22" s="1655"/>
      <c r="C22" s="1655"/>
      <c r="D22" s="1655"/>
      <c r="E22" s="1655"/>
      <c r="F22" s="1655"/>
      <c r="G22" s="1655"/>
      <c r="H22" s="165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7.25" customHeight="1" thickBot="1" x14ac:dyDescent="0.3">
      <c r="A23" s="6"/>
      <c r="E23" s="161"/>
      <c r="F23" s="1666" t="s">
        <v>674</v>
      </c>
      <c r="G23" s="1666"/>
      <c r="H23" s="1666"/>
      <c r="I23" s="33"/>
      <c r="J23" s="33"/>
      <c r="L23" s="33"/>
      <c r="M23" s="33"/>
      <c r="N23" s="33"/>
      <c r="O23" s="33"/>
      <c r="P23" s="33"/>
      <c r="Q23" s="33"/>
      <c r="R23" s="33"/>
    </row>
    <row r="24" spans="1:18" ht="42" customHeight="1" x14ac:dyDescent="0.25">
      <c r="A24" s="1667" t="s">
        <v>172</v>
      </c>
      <c r="B24" s="1669" t="s">
        <v>363</v>
      </c>
      <c r="C24" s="1543" t="s">
        <v>42</v>
      </c>
      <c r="D24" s="1672" t="s">
        <v>758</v>
      </c>
      <c r="E24" s="1673"/>
      <c r="F24" s="1672" t="s">
        <v>749</v>
      </c>
      <c r="G24" s="1673"/>
      <c r="H24" s="1676" t="s">
        <v>66</v>
      </c>
    </row>
    <row r="25" spans="1:18" ht="26.25" customHeight="1" thickBot="1" x14ac:dyDescent="0.3">
      <c r="A25" s="1668"/>
      <c r="B25" s="1670"/>
      <c r="C25" s="1671"/>
      <c r="D25" s="1674"/>
      <c r="E25" s="1675"/>
      <c r="F25" s="1674"/>
      <c r="G25" s="1675"/>
      <c r="H25" s="1677"/>
      <c r="K25" s="33"/>
    </row>
    <row r="26" spans="1:18" ht="28.5" customHeight="1" x14ac:dyDescent="0.25">
      <c r="A26" s="877" t="s">
        <v>79</v>
      </c>
      <c r="B26" s="756" t="s">
        <v>728</v>
      </c>
      <c r="C26" s="882" t="s">
        <v>694</v>
      </c>
      <c r="D26" s="1656">
        <f>F26/H26*100</f>
        <v>19031.446265761399</v>
      </c>
      <c r="E26" s="1657"/>
      <c r="F26" s="1658">
        <v>19621.4211</v>
      </c>
      <c r="G26" s="1659"/>
      <c r="H26" s="1360">
        <v>103.1</v>
      </c>
      <c r="K26" s="185"/>
      <c r="M26" s="126"/>
      <c r="N26" s="125"/>
    </row>
    <row r="27" spans="1:18" ht="28.5" customHeight="1" x14ac:dyDescent="0.25">
      <c r="A27" s="877" t="s">
        <v>80</v>
      </c>
      <c r="B27" s="756" t="s">
        <v>729</v>
      </c>
      <c r="C27" s="882" t="s">
        <v>694</v>
      </c>
      <c r="D27" s="1660">
        <f>F27/H27*100</f>
        <v>2281.5856445312497</v>
      </c>
      <c r="E27" s="1661"/>
      <c r="F27" s="1660">
        <v>2336.3436999999999</v>
      </c>
      <c r="G27" s="1661"/>
      <c r="H27" s="1294">
        <v>102.4</v>
      </c>
      <c r="K27" s="185"/>
      <c r="M27" s="126"/>
    </row>
    <row r="28" spans="1:18" ht="42.75" customHeight="1" thickBot="1" x14ac:dyDescent="0.3">
      <c r="A28" s="883" t="s">
        <v>81</v>
      </c>
      <c r="B28" s="884" t="s">
        <v>730</v>
      </c>
      <c r="C28" s="885" t="s">
        <v>694</v>
      </c>
      <c r="D28" s="1662">
        <f>F28/H28*100</f>
        <v>4817.6465163934427</v>
      </c>
      <c r="E28" s="1663"/>
      <c r="F28" s="1664">
        <v>4702.0230000000001</v>
      </c>
      <c r="G28" s="1665"/>
      <c r="H28" s="870">
        <v>97.6</v>
      </c>
      <c r="K28" s="185"/>
    </row>
    <row r="29" spans="1:18" ht="16.5" customHeight="1" x14ac:dyDescent="0.25">
      <c r="A29" s="1470" t="s">
        <v>727</v>
      </c>
      <c r="B29" s="1470"/>
      <c r="C29" s="1470"/>
      <c r="D29" s="1470"/>
      <c r="E29" s="1470"/>
      <c r="F29" s="1470"/>
      <c r="G29" s="1470"/>
      <c r="H29" s="1470"/>
    </row>
    <row r="30" spans="1:18" ht="18.75" customHeight="1" x14ac:dyDescent="0.25">
      <c r="A30" s="1655"/>
      <c r="B30" s="1655"/>
      <c r="C30" s="1655"/>
      <c r="D30" s="1655"/>
      <c r="E30" s="1655"/>
      <c r="F30" s="1655"/>
      <c r="G30" s="1655"/>
      <c r="H30" s="1655"/>
    </row>
    <row r="31" spans="1:18" ht="30" customHeight="1" x14ac:dyDescent="0.25">
      <c r="A31" s="208"/>
      <c r="B31" s="208"/>
      <c r="C31" s="208"/>
      <c r="D31" s="208"/>
      <c r="E31" s="208"/>
      <c r="F31" s="208"/>
      <c r="G31" s="208"/>
      <c r="H31" s="208"/>
    </row>
    <row r="32" spans="1:18" ht="15" customHeight="1" x14ac:dyDescent="0.3">
      <c r="A32" s="6"/>
      <c r="G32" s="166"/>
      <c r="H32" s="166"/>
    </row>
    <row r="33" spans="1:5" ht="16.5" customHeight="1" x14ac:dyDescent="0.25">
      <c r="A33" s="6"/>
    </row>
    <row r="34" spans="1:5" ht="17.25" customHeight="1" x14ac:dyDescent="0.25">
      <c r="A34" s="6"/>
      <c r="D34" s="122"/>
      <c r="E34" s="122"/>
    </row>
    <row r="35" spans="1:5" x14ac:dyDescent="0.25">
      <c r="A35" s="6"/>
      <c r="D35" s="7"/>
    </row>
  </sheetData>
  <mergeCells count="28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F2:H2"/>
    <mergeCell ref="A20:H20"/>
    <mergeCell ref="F23:H23"/>
    <mergeCell ref="A24:A25"/>
    <mergeCell ref="B24:B25"/>
    <mergeCell ref="C24:C25"/>
    <mergeCell ref="D24:E25"/>
    <mergeCell ref="F24:G25"/>
    <mergeCell ref="H24:H25"/>
    <mergeCell ref="A22:H22"/>
    <mergeCell ref="A21:B21"/>
    <mergeCell ref="A30:H30"/>
    <mergeCell ref="A29:H29"/>
    <mergeCell ref="D26:E26"/>
    <mergeCell ref="F26:G26"/>
    <mergeCell ref="D27:E27"/>
    <mergeCell ref="F27:G27"/>
    <mergeCell ref="D28:E28"/>
    <mergeCell ref="F28:G28"/>
  </mergeCells>
  <printOptions horizontalCentered="1"/>
  <pageMargins left="0.31496062992125984" right="3.937007874015748E-2" top="0.43307086614173229" bottom="0.39370078740157483" header="0.23622047244094491" footer="0.35433070866141736"/>
  <pageSetup paperSize="9" scale="69" orientation="portrait" r:id="rId1"/>
  <headerFooter alignWithMargins="0">
    <oddFooter>&amp;C14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3" zoomScaleNormal="60" zoomScaleSheetLayoutView="53" workbookViewId="0">
      <selection activeCell="D18" sqref="D18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4" bestFit="1" customWidth="1"/>
    <col min="7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1688" t="s">
        <v>449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  <c r="M1" s="1688"/>
      <c r="N1" s="1688"/>
      <c r="O1" s="1688"/>
    </row>
    <row r="2" spans="1:15" ht="6" customHeight="1" thickBot="1" x14ac:dyDescent="0.3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2"/>
    </row>
    <row r="3" spans="1:15" ht="45.75" customHeight="1" thickBot="1" x14ac:dyDescent="0.25">
      <c r="A3" s="162"/>
      <c r="B3" s="1689" t="s">
        <v>222</v>
      </c>
      <c r="C3" s="1686" t="s">
        <v>303</v>
      </c>
      <c r="D3" s="1687"/>
      <c r="E3" s="1686" t="s">
        <v>309</v>
      </c>
      <c r="F3" s="1687"/>
      <c r="G3" s="1686" t="s">
        <v>304</v>
      </c>
      <c r="H3" s="1687"/>
      <c r="I3" s="1686" t="s">
        <v>305</v>
      </c>
      <c r="J3" s="1687"/>
      <c r="K3" s="1686" t="s">
        <v>306</v>
      </c>
      <c r="L3" s="1687"/>
      <c r="M3" s="1686" t="s">
        <v>307</v>
      </c>
      <c r="N3" s="1687"/>
    </row>
    <row r="4" spans="1:15" ht="23.25" customHeight="1" thickBot="1" x14ac:dyDescent="0.25">
      <c r="A4" s="162"/>
      <c r="B4" s="1690"/>
      <c r="C4" s="428">
        <v>2016</v>
      </c>
      <c r="D4" s="428">
        <v>2017</v>
      </c>
      <c r="E4" s="428">
        <v>2016</v>
      </c>
      <c r="F4" s="428">
        <v>2017</v>
      </c>
      <c r="G4" s="428">
        <v>2016</v>
      </c>
      <c r="H4" s="428">
        <v>2017</v>
      </c>
      <c r="I4" s="428">
        <v>2016</v>
      </c>
      <c r="J4" s="428">
        <v>2017</v>
      </c>
      <c r="K4" s="428">
        <v>2016</v>
      </c>
      <c r="L4" s="428">
        <v>2017</v>
      </c>
      <c r="M4" s="428">
        <v>2016</v>
      </c>
      <c r="N4" s="428">
        <v>2017</v>
      </c>
    </row>
    <row r="5" spans="1:15" s="65" customFormat="1" ht="45" customHeight="1" x14ac:dyDescent="0.2">
      <c r="A5" s="164"/>
      <c r="B5" s="429" t="s">
        <v>14</v>
      </c>
      <c r="C5" s="430">
        <v>4462.3</v>
      </c>
      <c r="D5" s="430">
        <v>5736.99</v>
      </c>
      <c r="E5" s="430">
        <v>8479.875</v>
      </c>
      <c r="F5" s="431">
        <v>9980.7199999999993</v>
      </c>
      <c r="G5" s="430">
        <v>853.85</v>
      </c>
      <c r="H5" s="430">
        <v>971.76</v>
      </c>
      <c r="I5" s="430">
        <v>499.9</v>
      </c>
      <c r="J5" s="431">
        <v>748</v>
      </c>
      <c r="K5" s="430">
        <v>1097.3800000000001</v>
      </c>
      <c r="L5" s="430">
        <v>1192.6199999999999</v>
      </c>
      <c r="M5" s="432">
        <v>14.02</v>
      </c>
      <c r="N5" s="432">
        <v>16.809999999999999</v>
      </c>
    </row>
    <row r="6" spans="1:15" s="65" customFormat="1" ht="39" customHeight="1" x14ac:dyDescent="0.2">
      <c r="A6" s="164"/>
      <c r="B6" s="433" t="s">
        <v>15</v>
      </c>
      <c r="C6" s="434">
        <v>4594.96</v>
      </c>
      <c r="D6" s="434">
        <v>5941.1</v>
      </c>
      <c r="E6" s="434">
        <v>8306.4269047619055</v>
      </c>
      <c r="F6" s="435">
        <v>10615.53</v>
      </c>
      <c r="G6" s="434">
        <v>920.24</v>
      </c>
      <c r="H6" s="434">
        <v>1007.35</v>
      </c>
      <c r="I6" s="434">
        <v>505.57</v>
      </c>
      <c r="J6" s="435">
        <v>774.9</v>
      </c>
      <c r="K6" s="434">
        <v>1199.9100000000001</v>
      </c>
      <c r="L6" s="434">
        <v>1234.33</v>
      </c>
      <c r="M6" s="436">
        <v>15.07</v>
      </c>
      <c r="N6" s="436">
        <v>17.86</v>
      </c>
    </row>
    <row r="7" spans="1:15" s="65" customFormat="1" ht="39.75" customHeight="1" x14ac:dyDescent="0.2">
      <c r="A7" s="164"/>
      <c r="B7" s="433" t="s">
        <v>16</v>
      </c>
      <c r="C7" s="434">
        <v>4947.04</v>
      </c>
      <c r="D7" s="434">
        <v>5821.09</v>
      </c>
      <c r="E7" s="434">
        <v>8700.9538095238095</v>
      </c>
      <c r="F7" s="435">
        <v>10225.65</v>
      </c>
      <c r="G7" s="434">
        <v>968.43</v>
      </c>
      <c r="H7" s="434">
        <v>962.26</v>
      </c>
      <c r="I7" s="434">
        <v>567.38</v>
      </c>
      <c r="J7" s="435">
        <v>776.3</v>
      </c>
      <c r="K7" s="434">
        <v>1246.3399999999999</v>
      </c>
      <c r="L7" s="434">
        <v>1231.07</v>
      </c>
      <c r="M7" s="436">
        <v>15.42</v>
      </c>
      <c r="N7" s="436">
        <v>16.88</v>
      </c>
    </row>
    <row r="8" spans="1:15" s="65" customFormat="1" ht="43.5" customHeight="1" x14ac:dyDescent="0.2">
      <c r="A8" s="164"/>
      <c r="B8" s="433" t="s">
        <v>17</v>
      </c>
      <c r="C8" s="434">
        <v>4850.55</v>
      </c>
      <c r="D8" s="434">
        <v>5697.37</v>
      </c>
      <c r="E8" s="434">
        <v>8849.65</v>
      </c>
      <c r="F8" s="435">
        <v>9664.86</v>
      </c>
      <c r="G8" s="434">
        <v>994.19</v>
      </c>
      <c r="H8" s="434">
        <v>959.89</v>
      </c>
      <c r="I8" s="434">
        <v>574.33000000000004</v>
      </c>
      <c r="J8" s="435">
        <v>799.67</v>
      </c>
      <c r="K8" s="434">
        <v>1242.26</v>
      </c>
      <c r="L8" s="434">
        <v>1265.6300000000001</v>
      </c>
      <c r="M8" s="436">
        <v>16.260000000000002</v>
      </c>
      <c r="N8" s="436">
        <v>18</v>
      </c>
    </row>
    <row r="9" spans="1:15" s="65" customFormat="1" ht="41.25" customHeight="1" x14ac:dyDescent="0.2">
      <c r="B9" s="513" t="s">
        <v>18</v>
      </c>
      <c r="C9" s="514">
        <v>4707.8500000000004</v>
      </c>
      <c r="D9" s="514">
        <v>5591.11</v>
      </c>
      <c r="E9" s="514">
        <v>8685.8799999999992</v>
      </c>
      <c r="F9" s="515">
        <v>9150.9599999999991</v>
      </c>
      <c r="G9" s="514">
        <v>1033.7</v>
      </c>
      <c r="H9" s="514">
        <v>929.71</v>
      </c>
      <c r="I9" s="514">
        <v>576.75</v>
      </c>
      <c r="J9" s="515">
        <v>792.43</v>
      </c>
      <c r="K9" s="514">
        <v>1259.4000000000001</v>
      </c>
      <c r="L9" s="514">
        <v>1245</v>
      </c>
      <c r="M9" s="516">
        <v>16.89</v>
      </c>
      <c r="N9" s="516">
        <v>16.760000000000002</v>
      </c>
    </row>
    <row r="10" spans="1:15" s="65" customFormat="1" ht="41.25" customHeight="1" x14ac:dyDescent="0.2">
      <c r="B10" s="513" t="s">
        <v>19</v>
      </c>
      <c r="C10" s="514">
        <v>4630.2700000000004</v>
      </c>
      <c r="D10" s="514">
        <v>5699.08</v>
      </c>
      <c r="E10" s="514">
        <v>8911.7022727272742</v>
      </c>
      <c r="F10" s="515">
        <v>8927.6200000000008</v>
      </c>
      <c r="G10" s="514">
        <v>984.14</v>
      </c>
      <c r="H10" s="514">
        <v>930.73</v>
      </c>
      <c r="I10" s="514">
        <v>553.09</v>
      </c>
      <c r="J10" s="515">
        <v>864.64</v>
      </c>
      <c r="K10" s="514">
        <v>1276.4000000000001</v>
      </c>
      <c r="L10" s="514">
        <v>1260.22</v>
      </c>
      <c r="M10" s="516">
        <v>17.18</v>
      </c>
      <c r="N10" s="516">
        <v>16.95</v>
      </c>
    </row>
    <row r="11" spans="1:15" s="65" customFormat="1" ht="47.25" customHeight="1" x14ac:dyDescent="0.2">
      <c r="B11" s="437" t="s">
        <v>221</v>
      </c>
      <c r="C11" s="438">
        <v>4855.357857142857</v>
      </c>
      <c r="D11" s="434">
        <v>5978.11</v>
      </c>
      <c r="E11" s="438">
        <v>10248.92738095238</v>
      </c>
      <c r="F11" s="435">
        <v>9478.69</v>
      </c>
      <c r="G11" s="438">
        <v>1085.76</v>
      </c>
      <c r="H11" s="434">
        <v>916.95</v>
      </c>
      <c r="I11" s="438">
        <v>646.14</v>
      </c>
      <c r="J11" s="435">
        <v>860.8</v>
      </c>
      <c r="K11" s="438">
        <v>1337.33</v>
      </c>
      <c r="L11" s="434">
        <v>1236.22</v>
      </c>
      <c r="M11" s="439">
        <v>19.920000000000002</v>
      </c>
      <c r="N11" s="436">
        <v>16.14</v>
      </c>
    </row>
    <row r="12" spans="1:15" s="65" customFormat="1" ht="43.5" customHeight="1" x14ac:dyDescent="0.2">
      <c r="B12" s="437" t="s">
        <v>229</v>
      </c>
      <c r="C12" s="438">
        <v>4757.8172727272722</v>
      </c>
      <c r="D12" s="434">
        <v>6477.68</v>
      </c>
      <c r="E12" s="438">
        <v>10350.566818181818</v>
      </c>
      <c r="F12" s="435">
        <v>10848.52</v>
      </c>
      <c r="G12" s="438">
        <v>1123.77</v>
      </c>
      <c r="H12" s="434">
        <v>972.67</v>
      </c>
      <c r="I12" s="438">
        <v>700.09</v>
      </c>
      <c r="J12" s="435">
        <v>913.1</v>
      </c>
      <c r="K12" s="438">
        <v>1341.09</v>
      </c>
      <c r="L12" s="434">
        <v>1282.3</v>
      </c>
      <c r="M12" s="439">
        <v>19.64</v>
      </c>
      <c r="N12" s="436">
        <v>16.91</v>
      </c>
    </row>
    <row r="13" spans="1:15" s="65" customFormat="1" ht="42.75" customHeight="1" x14ac:dyDescent="0.2">
      <c r="B13" s="437" t="s">
        <v>235</v>
      </c>
      <c r="C13" s="438">
        <v>4706.7859090909096</v>
      </c>
      <c r="D13" s="438"/>
      <c r="E13" s="438">
        <v>10185.569545454546</v>
      </c>
      <c r="F13" s="440"/>
      <c r="G13" s="438">
        <v>1045.95</v>
      </c>
      <c r="H13" s="438"/>
      <c r="I13" s="438">
        <v>682.23</v>
      </c>
      <c r="J13" s="440"/>
      <c r="K13" s="438">
        <v>1326.03</v>
      </c>
      <c r="L13" s="438"/>
      <c r="M13" s="439">
        <v>19.28</v>
      </c>
      <c r="N13" s="439"/>
    </row>
    <row r="14" spans="1:15" s="65" customFormat="1" ht="51.75" customHeight="1" x14ac:dyDescent="0.2">
      <c r="B14" s="433" t="s">
        <v>238</v>
      </c>
      <c r="C14" s="434">
        <v>4731.761428571428</v>
      </c>
      <c r="D14" s="434"/>
      <c r="E14" s="434">
        <v>10262.27</v>
      </c>
      <c r="F14" s="434"/>
      <c r="G14" s="434">
        <v>959.14</v>
      </c>
      <c r="H14" s="434"/>
      <c r="I14" s="434">
        <v>644.85</v>
      </c>
      <c r="J14" s="434"/>
      <c r="K14" s="434">
        <v>1266.71</v>
      </c>
      <c r="L14" s="434"/>
      <c r="M14" s="436">
        <v>17.739999999999998</v>
      </c>
      <c r="N14" s="434"/>
    </row>
    <row r="15" spans="1:15" s="65" customFormat="1" ht="45" customHeight="1" x14ac:dyDescent="0.2">
      <c r="B15" s="433" t="s">
        <v>242</v>
      </c>
      <c r="C15" s="434">
        <v>5442.7250000000004</v>
      </c>
      <c r="D15" s="441"/>
      <c r="E15" s="434">
        <v>11139.772272727274</v>
      </c>
      <c r="F15" s="442"/>
      <c r="G15" s="434">
        <v>953</v>
      </c>
      <c r="H15" s="441"/>
      <c r="I15" s="434">
        <v>696.68</v>
      </c>
      <c r="J15" s="442"/>
      <c r="K15" s="434">
        <v>1235.98</v>
      </c>
      <c r="L15" s="441"/>
      <c r="M15" s="436">
        <v>17.420000000000002</v>
      </c>
      <c r="N15" s="443"/>
    </row>
    <row r="16" spans="1:15" s="65" customFormat="1" ht="51.75" customHeight="1" thickBot="1" x14ac:dyDescent="0.25">
      <c r="B16" s="433" t="s">
        <v>243</v>
      </c>
      <c r="C16" s="434">
        <v>5665.8249999999998</v>
      </c>
      <c r="D16" s="434"/>
      <c r="E16" s="444">
        <v>11009.75</v>
      </c>
      <c r="F16" s="435"/>
      <c r="G16" s="434">
        <v>919.05</v>
      </c>
      <c r="H16" s="434"/>
      <c r="I16" s="444">
        <v>706.98</v>
      </c>
      <c r="J16" s="435"/>
      <c r="K16" s="434">
        <v>1150.77</v>
      </c>
      <c r="L16" s="434"/>
      <c r="M16" s="436">
        <v>16.38</v>
      </c>
      <c r="N16" s="436"/>
    </row>
    <row r="17" spans="2:14" s="65" customFormat="1" ht="49.5" customHeight="1" thickBot="1" x14ac:dyDescent="0.25">
      <c r="B17" s="445" t="s">
        <v>308</v>
      </c>
      <c r="C17" s="446">
        <f t="shared" ref="C17:N17" si="0">AVERAGE(C5:C16)</f>
        <v>4862.7702056277058</v>
      </c>
      <c r="D17" s="446">
        <f>AVERAGE(D5:D16)</f>
        <v>5867.8162499999999</v>
      </c>
      <c r="E17" s="446">
        <f t="shared" si="0"/>
        <v>9594.2786670274181</v>
      </c>
      <c r="F17" s="446">
        <f t="shared" si="0"/>
        <v>9861.5687500000004</v>
      </c>
      <c r="G17" s="446">
        <f t="shared" si="0"/>
        <v>986.76833333333332</v>
      </c>
      <c r="H17" s="446">
        <f t="shared" si="0"/>
        <v>956.41499999999985</v>
      </c>
      <c r="I17" s="446">
        <f t="shared" si="0"/>
        <v>612.83249999999998</v>
      </c>
      <c r="J17" s="446">
        <f t="shared" si="0"/>
        <v>816.23</v>
      </c>
      <c r="K17" s="446">
        <f t="shared" si="0"/>
        <v>1248.3000000000002</v>
      </c>
      <c r="L17" s="446">
        <f t="shared" si="0"/>
        <v>1243.4237499999999</v>
      </c>
      <c r="M17" s="447">
        <f t="shared" si="0"/>
        <v>17.10166666666667</v>
      </c>
      <c r="N17" s="447">
        <f t="shared" si="0"/>
        <v>17.03875</v>
      </c>
    </row>
    <row r="18" spans="2:14" ht="30" customHeight="1" x14ac:dyDescent="0.25"/>
    <row r="21" spans="2:14" x14ac:dyDescent="0.25">
      <c r="F21" s="95"/>
    </row>
    <row r="57" ht="42.75" customHeight="1" x14ac:dyDescent="0.25"/>
    <row r="96" spans="8:8" ht="26.25" x14ac:dyDescent="0.4">
      <c r="H96" s="120"/>
    </row>
    <row r="97" spans="8:8" ht="26.25" x14ac:dyDescent="0.4">
      <c r="H97" s="120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&amp;C15</oddFooter>
  </headerFooter>
  <colBreaks count="1" manualBreakCount="1">
    <brk id="15" max="60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84" zoomScaleNormal="85" zoomScaleSheetLayoutView="84" workbookViewId="0">
      <selection activeCell="O78" sqref="O78"/>
    </sheetView>
  </sheetViews>
  <sheetFormatPr defaultColWidth="9.140625" defaultRowHeight="15.75" x14ac:dyDescent="0.2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66"/>
      <c r="C2" s="13"/>
      <c r="D2" s="13"/>
      <c r="E2" s="13"/>
      <c r="F2" s="13"/>
      <c r="G2" s="13"/>
      <c r="H2" s="13"/>
      <c r="I2" s="13"/>
      <c r="J2" s="13"/>
    </row>
    <row r="3" spans="2:10" ht="15" x14ac:dyDescent="0.25">
      <c r="B3" s="98"/>
      <c r="C3" s="98"/>
      <c r="D3" s="98"/>
      <c r="E3" s="98"/>
      <c r="F3" s="98"/>
      <c r="G3" s="98"/>
      <c r="H3" s="98"/>
      <c r="I3" s="20"/>
      <c r="J3" s="20"/>
    </row>
    <row r="4" spans="2:10" ht="14.25" customHeight="1" x14ac:dyDescent="0.25">
      <c r="B4" s="99"/>
      <c r="C4" s="18" t="s">
        <v>600</v>
      </c>
      <c r="D4" s="18" t="s">
        <v>645</v>
      </c>
      <c r="E4" s="18"/>
      <c r="F4" s="18"/>
      <c r="G4" s="18"/>
      <c r="H4" s="18"/>
      <c r="I4" s="20"/>
      <c r="J4" s="20"/>
    </row>
    <row r="5" spans="2:10" ht="14.25" x14ac:dyDescent="0.2">
      <c r="B5" s="99"/>
      <c r="C5" s="19"/>
      <c r="D5" s="19"/>
      <c r="E5" s="19"/>
      <c r="F5" s="19"/>
      <c r="G5" s="19"/>
      <c r="H5" s="19"/>
      <c r="I5" s="19"/>
      <c r="J5" s="19"/>
    </row>
    <row r="6" spans="2:10" ht="14.25" x14ac:dyDescent="0.2">
      <c r="B6" s="99"/>
      <c r="C6" s="19"/>
      <c r="D6" s="19"/>
      <c r="E6" s="19"/>
      <c r="F6" s="19"/>
      <c r="G6" s="19"/>
      <c r="H6" s="19"/>
      <c r="I6" s="19"/>
      <c r="J6" s="19"/>
    </row>
    <row r="7" spans="2:10" ht="14.25" x14ac:dyDescent="0.2">
      <c r="B7" s="99"/>
      <c r="C7" s="19"/>
      <c r="D7" s="19"/>
      <c r="E7" s="19"/>
      <c r="F7" s="19"/>
      <c r="G7" s="19"/>
      <c r="H7" s="19"/>
      <c r="I7" s="19"/>
      <c r="J7" s="19"/>
    </row>
    <row r="8" spans="2:10" ht="14.25" x14ac:dyDescent="0.2">
      <c r="B8" s="99"/>
      <c r="C8" s="19"/>
      <c r="D8" s="19"/>
      <c r="E8" s="19"/>
      <c r="F8" s="19"/>
      <c r="G8" s="19"/>
      <c r="H8" s="19"/>
      <c r="I8" s="19"/>
      <c r="J8" s="19"/>
    </row>
    <row r="9" spans="2:10" ht="14.25" x14ac:dyDescent="0.2">
      <c r="B9" s="99"/>
      <c r="C9" s="19"/>
      <c r="D9" s="19"/>
      <c r="E9" s="19"/>
      <c r="F9" s="19"/>
      <c r="G9" s="19"/>
      <c r="H9" s="19"/>
      <c r="I9" s="19"/>
      <c r="J9" s="19"/>
    </row>
    <row r="10" spans="2:10" ht="14.25" x14ac:dyDescent="0.2">
      <c r="B10" s="99"/>
      <c r="C10" s="18"/>
      <c r="D10" s="18"/>
      <c r="E10" s="18"/>
      <c r="F10" s="18"/>
      <c r="G10" s="18"/>
      <c r="H10" s="19"/>
      <c r="I10" s="18"/>
      <c r="J10" s="18"/>
    </row>
    <row r="11" spans="2:10" ht="12.75" x14ac:dyDescent="0.2">
      <c r="B11" s="100"/>
      <c r="C11" s="13"/>
      <c r="D11" s="13"/>
      <c r="E11" s="13"/>
      <c r="F11" s="13"/>
      <c r="G11" s="13"/>
      <c r="H11" s="13"/>
      <c r="I11" s="13"/>
      <c r="J11" s="13"/>
    </row>
    <row r="12" spans="2:10" ht="12.75" x14ac:dyDescent="0.2">
      <c r="B12" s="101"/>
      <c r="C12" s="13"/>
      <c r="D12" s="13"/>
      <c r="E12" s="13"/>
      <c r="F12" s="13"/>
      <c r="G12" s="13"/>
      <c r="H12" s="13"/>
      <c r="I12" s="13"/>
      <c r="J12" s="13"/>
    </row>
    <row r="13" spans="2:10" ht="12.75" x14ac:dyDescent="0.2">
      <c r="B13" s="102"/>
      <c r="C13" s="13"/>
      <c r="D13" s="13"/>
      <c r="E13" s="13"/>
      <c r="F13" s="13"/>
      <c r="G13" s="13"/>
      <c r="H13" s="13"/>
      <c r="I13" s="13"/>
      <c r="J13" s="13"/>
    </row>
    <row r="14" spans="2:10" ht="12.75" x14ac:dyDescent="0.2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 x14ac:dyDescent="0.2">
      <c r="B15" s="102"/>
      <c r="C15" s="13"/>
      <c r="D15" s="13"/>
      <c r="E15" s="13"/>
      <c r="F15" s="13"/>
      <c r="G15" s="13"/>
      <c r="H15" s="13"/>
      <c r="I15" s="13"/>
      <c r="J15" s="13"/>
    </row>
    <row r="16" spans="2:10" ht="12.75" x14ac:dyDescent="0.2">
      <c r="B16" s="102"/>
      <c r="C16" s="13"/>
      <c r="D16" s="13"/>
      <c r="E16" s="13"/>
      <c r="F16" s="13"/>
      <c r="G16" s="13"/>
      <c r="H16" s="13"/>
      <c r="I16" s="13"/>
      <c r="J16" s="13"/>
    </row>
    <row r="17" spans="2:10" ht="12.75" x14ac:dyDescent="0.2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 x14ac:dyDescent="0.2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 x14ac:dyDescent="0.2">
      <c r="B19" s="103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&amp;C16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0"/>
  <sheetViews>
    <sheetView view="pageBreakPreview" zoomScale="82" zoomScaleNormal="32" zoomScaleSheetLayoutView="82" workbookViewId="0">
      <pane ySplit="4" topLeftCell="A5" activePane="bottomLeft" state="frozen"/>
      <selection activeCell="CV20" sqref="CV20"/>
      <selection pane="bottomLeft" activeCell="G75" sqref="G75"/>
    </sheetView>
  </sheetViews>
  <sheetFormatPr defaultRowHeight="15.75" x14ac:dyDescent="0.25"/>
  <cols>
    <col min="1" max="1" width="58.5703125" style="186" customWidth="1"/>
    <col min="2" max="2" width="14.28515625" style="186" customWidth="1"/>
    <col min="3" max="3" width="15.28515625" style="186" customWidth="1"/>
    <col min="4" max="4" width="16.7109375" style="187" customWidth="1"/>
    <col min="5" max="5" width="15" style="187" customWidth="1"/>
    <col min="6" max="6" width="22.5703125" style="187" customWidth="1"/>
    <col min="7" max="7" width="12.5703125" style="186" customWidth="1"/>
    <col min="8" max="16384" width="9.140625" style="186"/>
  </cols>
  <sheetData>
    <row r="1" spans="1:6" ht="22.5" x14ac:dyDescent="0.2">
      <c r="A1" s="1536" t="s">
        <v>219</v>
      </c>
      <c r="B1" s="1536"/>
      <c r="C1" s="1536"/>
      <c r="D1" s="1536"/>
      <c r="E1" s="1536"/>
      <c r="F1" s="1536"/>
    </row>
    <row r="2" spans="1:6" ht="23.25" thickBot="1" x14ac:dyDescent="0.25">
      <c r="A2" s="912"/>
      <c r="B2" s="912"/>
      <c r="C2" s="912"/>
      <c r="D2" s="912"/>
      <c r="E2" s="912"/>
      <c r="F2" s="912"/>
    </row>
    <row r="3" spans="1:6" ht="19.5" thickBot="1" x14ac:dyDescent="0.25">
      <c r="A3" s="1444" t="s">
        <v>104</v>
      </c>
      <c r="B3" s="1543" t="s">
        <v>42</v>
      </c>
      <c r="C3" s="1692" t="s">
        <v>59</v>
      </c>
      <c r="D3" s="1693"/>
      <c r="E3" s="1694"/>
      <c r="F3" s="845" t="s">
        <v>60</v>
      </c>
    </row>
    <row r="4" spans="1:6" ht="28.5" customHeight="1" thickBot="1" x14ac:dyDescent="0.25">
      <c r="A4" s="1544"/>
      <c r="B4" s="1691"/>
      <c r="C4" s="846" t="s">
        <v>851</v>
      </c>
      <c r="D4" s="847" t="s">
        <v>837</v>
      </c>
      <c r="E4" s="915" t="s">
        <v>72</v>
      </c>
      <c r="F4" s="1191" t="s">
        <v>837</v>
      </c>
    </row>
    <row r="5" spans="1:6" ht="23.25" customHeight="1" x14ac:dyDescent="0.3">
      <c r="A5" s="848" t="s">
        <v>38</v>
      </c>
      <c r="B5" s="849"/>
      <c r="C5" s="914"/>
      <c r="D5" s="914"/>
      <c r="E5" s="914"/>
      <c r="F5" s="1192"/>
    </row>
    <row r="6" spans="1:6" ht="21.75" customHeight="1" x14ac:dyDescent="0.25">
      <c r="A6" s="850" t="s">
        <v>109</v>
      </c>
      <c r="B6" s="9" t="s">
        <v>54</v>
      </c>
      <c r="C6" s="914">
        <v>45.7</v>
      </c>
      <c r="D6" s="1364">
        <v>44</v>
      </c>
      <c r="E6" s="1364">
        <f>D6/C6*100</f>
        <v>96.280087527352293</v>
      </c>
      <c r="F6" s="1364">
        <v>44.2</v>
      </c>
    </row>
    <row r="7" spans="1:6" ht="21.75" customHeight="1" x14ac:dyDescent="0.25">
      <c r="A7" s="850" t="s">
        <v>494</v>
      </c>
      <c r="B7" s="9" t="s">
        <v>54</v>
      </c>
      <c r="C7" s="914">
        <v>90.1</v>
      </c>
      <c r="D7" s="1364">
        <v>94.5</v>
      </c>
      <c r="E7" s="1364">
        <f t="shared" ref="E7:E34" si="0">D7/C7*100</f>
        <v>104.88346281908991</v>
      </c>
      <c r="F7" s="1364">
        <v>74.2</v>
      </c>
    </row>
    <row r="8" spans="1:6" ht="21.75" customHeight="1" x14ac:dyDescent="0.25">
      <c r="A8" s="850" t="s">
        <v>416</v>
      </c>
      <c r="B8" s="9" t="s">
        <v>54</v>
      </c>
      <c r="C8" s="914">
        <v>89.1</v>
      </c>
      <c r="D8" s="1364">
        <v>92.7</v>
      </c>
      <c r="E8" s="1364">
        <f t="shared" si="0"/>
        <v>104.04040404040404</v>
      </c>
      <c r="F8" s="1364">
        <v>77.8</v>
      </c>
    </row>
    <row r="9" spans="1:6" ht="21.75" customHeight="1" x14ac:dyDescent="0.25">
      <c r="A9" s="850" t="s">
        <v>110</v>
      </c>
      <c r="B9" s="9" t="s">
        <v>54</v>
      </c>
      <c r="C9" s="914">
        <v>108</v>
      </c>
      <c r="D9" s="1364">
        <v>106.5</v>
      </c>
      <c r="E9" s="1364">
        <f t="shared" si="0"/>
        <v>98.611111111111114</v>
      </c>
      <c r="F9" s="1364">
        <v>103.9</v>
      </c>
    </row>
    <row r="10" spans="1:6" ht="21.75" customHeight="1" x14ac:dyDescent="0.25">
      <c r="A10" s="850" t="s">
        <v>495</v>
      </c>
      <c r="B10" s="9" t="s">
        <v>54</v>
      </c>
      <c r="C10" s="914">
        <v>112.6</v>
      </c>
      <c r="D10" s="1364">
        <v>105.5</v>
      </c>
      <c r="E10" s="1364">
        <f t="shared" si="0"/>
        <v>93.694493783303727</v>
      </c>
      <c r="F10" s="1364">
        <v>106</v>
      </c>
    </row>
    <row r="11" spans="1:6" ht="21.75" customHeight="1" x14ac:dyDescent="0.25">
      <c r="A11" s="850" t="s">
        <v>111</v>
      </c>
      <c r="B11" s="9" t="s">
        <v>54</v>
      </c>
      <c r="C11" s="914">
        <v>119.5</v>
      </c>
      <c r="D11" s="1364">
        <v>106.2</v>
      </c>
      <c r="E11" s="1364">
        <f t="shared" si="0"/>
        <v>88.870292887029294</v>
      </c>
      <c r="F11" s="1364">
        <v>109.5</v>
      </c>
    </row>
    <row r="12" spans="1:6" ht="21.75" customHeight="1" x14ac:dyDescent="0.25">
      <c r="A12" s="850" t="s">
        <v>112</v>
      </c>
      <c r="B12" s="9" t="s">
        <v>54</v>
      </c>
      <c r="C12" s="914">
        <v>48.1</v>
      </c>
      <c r="D12" s="1364">
        <v>49.5</v>
      </c>
      <c r="E12" s="1364">
        <f t="shared" si="0"/>
        <v>102.9106029106029</v>
      </c>
      <c r="F12" s="1364">
        <v>52.5</v>
      </c>
    </row>
    <row r="13" spans="1:6" ht="21.75" customHeight="1" x14ac:dyDescent="0.25">
      <c r="A13" s="850" t="s">
        <v>504</v>
      </c>
      <c r="B13" s="9" t="s">
        <v>54</v>
      </c>
      <c r="C13" s="914">
        <v>54.1</v>
      </c>
      <c r="D13" s="1364">
        <v>56.3</v>
      </c>
      <c r="E13" s="1364">
        <f t="shared" si="0"/>
        <v>104.06654343807762</v>
      </c>
      <c r="F13" s="1364">
        <v>49.3</v>
      </c>
    </row>
    <row r="14" spans="1:6" ht="21.75" customHeight="1" x14ac:dyDescent="0.25">
      <c r="A14" s="850" t="s">
        <v>113</v>
      </c>
      <c r="B14" s="9" t="s">
        <v>54</v>
      </c>
      <c r="C14" s="914">
        <v>46.2</v>
      </c>
      <c r="D14" s="1364">
        <v>55.6</v>
      </c>
      <c r="E14" s="1364">
        <f t="shared" si="0"/>
        <v>120.34632034632034</v>
      </c>
      <c r="F14" s="1364">
        <v>66.400000000000006</v>
      </c>
    </row>
    <row r="15" spans="1:6" ht="21.75" customHeight="1" x14ac:dyDescent="0.25">
      <c r="A15" s="850" t="s">
        <v>496</v>
      </c>
      <c r="B15" s="9" t="s">
        <v>54</v>
      </c>
      <c r="C15" s="914">
        <v>76.099999999999994</v>
      </c>
      <c r="D15" s="1364">
        <v>94.1</v>
      </c>
      <c r="E15" s="1364">
        <f t="shared" si="0"/>
        <v>123.65308804204993</v>
      </c>
      <c r="F15" s="1364">
        <v>85.1</v>
      </c>
    </row>
    <row r="16" spans="1:6" ht="21.75" customHeight="1" x14ac:dyDescent="0.25">
      <c r="A16" s="850" t="s">
        <v>497</v>
      </c>
      <c r="B16" s="9" t="s">
        <v>54</v>
      </c>
      <c r="C16" s="914">
        <v>88.8</v>
      </c>
      <c r="D16" s="1364">
        <v>94.7</v>
      </c>
      <c r="E16" s="1364">
        <f t="shared" si="0"/>
        <v>106.64414414414416</v>
      </c>
      <c r="F16" s="1364">
        <v>91.1</v>
      </c>
    </row>
    <row r="17" spans="1:6" ht="21.75" customHeight="1" x14ac:dyDescent="0.25">
      <c r="A17" s="850" t="s">
        <v>498</v>
      </c>
      <c r="B17" s="9" t="s">
        <v>54</v>
      </c>
      <c r="C17" s="914">
        <v>155.1</v>
      </c>
      <c r="D17" s="1364">
        <v>160.69999999999999</v>
      </c>
      <c r="E17" s="1364">
        <f t="shared" si="0"/>
        <v>103.61057382333978</v>
      </c>
      <c r="F17" s="1364">
        <v>162.6</v>
      </c>
    </row>
    <row r="18" spans="1:6" ht="21.75" customHeight="1" x14ac:dyDescent="0.25">
      <c r="A18" s="850" t="s">
        <v>499</v>
      </c>
      <c r="B18" s="9" t="s">
        <v>54</v>
      </c>
      <c r="C18" s="914">
        <v>191.6</v>
      </c>
      <c r="D18" s="1364">
        <v>202</v>
      </c>
      <c r="E18" s="1364">
        <f t="shared" si="0"/>
        <v>105.42797494780794</v>
      </c>
      <c r="F18" s="1364">
        <v>187.4</v>
      </c>
    </row>
    <row r="19" spans="1:6" ht="21.75" customHeight="1" x14ac:dyDescent="0.25">
      <c r="A19" s="850" t="s">
        <v>500</v>
      </c>
      <c r="B19" s="9" t="s">
        <v>54</v>
      </c>
      <c r="C19" s="914">
        <v>131.30000000000001</v>
      </c>
      <c r="D19" s="1364">
        <v>111.6</v>
      </c>
      <c r="E19" s="1364">
        <f t="shared" si="0"/>
        <v>84.99619192688499</v>
      </c>
      <c r="F19" s="1364">
        <v>113.8</v>
      </c>
    </row>
    <row r="20" spans="1:6" ht="21.75" customHeight="1" x14ac:dyDescent="0.25">
      <c r="A20" s="850" t="s">
        <v>501</v>
      </c>
      <c r="B20" s="9" t="s">
        <v>54</v>
      </c>
      <c r="C20" s="914">
        <v>124.2</v>
      </c>
      <c r="D20" s="1364">
        <v>164.5</v>
      </c>
      <c r="E20" s="1364">
        <f t="shared" si="0"/>
        <v>132.44766505636071</v>
      </c>
      <c r="F20" s="1364">
        <v>145.9</v>
      </c>
    </row>
    <row r="21" spans="1:6" ht="21.75" customHeight="1" x14ac:dyDescent="0.25">
      <c r="A21" s="850" t="s">
        <v>114</v>
      </c>
      <c r="B21" s="9" t="s">
        <v>54</v>
      </c>
      <c r="C21" s="914">
        <v>441.6</v>
      </c>
      <c r="D21" s="1364">
        <v>419.8</v>
      </c>
      <c r="E21" s="1364">
        <f t="shared" si="0"/>
        <v>95.063405797101453</v>
      </c>
      <c r="F21" s="1364">
        <v>416.7</v>
      </c>
    </row>
    <row r="22" spans="1:6" ht="21.75" customHeight="1" x14ac:dyDescent="0.25">
      <c r="A22" s="850" t="s">
        <v>115</v>
      </c>
      <c r="B22" s="9" t="s">
        <v>54</v>
      </c>
      <c r="C22" s="914">
        <v>344.3</v>
      </c>
      <c r="D22" s="1364">
        <v>340.6</v>
      </c>
      <c r="E22" s="1364">
        <f t="shared" si="0"/>
        <v>98.925355794365373</v>
      </c>
      <c r="F22" s="1364">
        <v>349</v>
      </c>
    </row>
    <row r="23" spans="1:6" ht="21.75" customHeight="1" x14ac:dyDescent="0.25">
      <c r="A23" s="850" t="s">
        <v>116</v>
      </c>
      <c r="B23" s="9" t="s">
        <v>54</v>
      </c>
      <c r="C23" s="914">
        <v>274.7</v>
      </c>
      <c r="D23" s="1364">
        <v>295.10000000000002</v>
      </c>
      <c r="E23" s="1364">
        <f t="shared" si="0"/>
        <v>107.42628321805607</v>
      </c>
      <c r="F23" s="1364">
        <v>298.39999999999998</v>
      </c>
    </row>
    <row r="24" spans="1:6" ht="21.75" customHeight="1" x14ac:dyDescent="0.25">
      <c r="A24" s="850" t="s">
        <v>117</v>
      </c>
      <c r="B24" s="9" t="s">
        <v>54</v>
      </c>
      <c r="C24" s="914">
        <v>299.39999999999998</v>
      </c>
      <c r="D24" s="1364">
        <v>315.39999999999998</v>
      </c>
      <c r="E24" s="1364">
        <f t="shared" si="0"/>
        <v>105.34402137608549</v>
      </c>
      <c r="F24" s="1364">
        <v>367.3</v>
      </c>
    </row>
    <row r="25" spans="1:6" ht="21.75" customHeight="1" x14ac:dyDescent="0.25">
      <c r="A25" s="850" t="s">
        <v>502</v>
      </c>
      <c r="B25" s="9" t="s">
        <v>54</v>
      </c>
      <c r="C25" s="914">
        <v>167.6</v>
      </c>
      <c r="D25" s="1364">
        <v>172.2</v>
      </c>
      <c r="E25" s="1364">
        <f t="shared" si="0"/>
        <v>102.74463007159905</v>
      </c>
      <c r="F25" s="1364">
        <v>181.1</v>
      </c>
    </row>
    <row r="26" spans="1:6" ht="21.75" customHeight="1" x14ac:dyDescent="0.25">
      <c r="A26" s="850" t="s">
        <v>118</v>
      </c>
      <c r="B26" s="9" t="s">
        <v>57</v>
      </c>
      <c r="C26" s="914">
        <v>50.6</v>
      </c>
      <c r="D26" s="1364">
        <v>47</v>
      </c>
      <c r="E26" s="1364">
        <f t="shared" si="0"/>
        <v>92.885375494071141</v>
      </c>
      <c r="F26" s="1364">
        <v>51.3</v>
      </c>
    </row>
    <row r="27" spans="1:6" ht="21.75" customHeight="1" x14ac:dyDescent="0.25">
      <c r="A27" s="850" t="s">
        <v>503</v>
      </c>
      <c r="B27" s="9" t="s">
        <v>55</v>
      </c>
      <c r="C27" s="914">
        <v>72.5</v>
      </c>
      <c r="D27" s="1364">
        <v>78.8</v>
      </c>
      <c r="E27" s="1364">
        <f t="shared" si="0"/>
        <v>108.68965517241378</v>
      </c>
      <c r="F27" s="1364">
        <v>74.8</v>
      </c>
    </row>
    <row r="28" spans="1:6" ht="21.75" customHeight="1" x14ac:dyDescent="0.25">
      <c r="A28" s="850" t="s">
        <v>119</v>
      </c>
      <c r="B28" s="9" t="s">
        <v>55</v>
      </c>
      <c r="C28" s="914">
        <v>92.7</v>
      </c>
      <c r="D28" s="1364">
        <v>99.2</v>
      </c>
      <c r="E28" s="1364">
        <f t="shared" si="0"/>
        <v>107.0118662351672</v>
      </c>
      <c r="F28" s="1364">
        <v>105.6</v>
      </c>
    </row>
    <row r="29" spans="1:6" ht="21.75" customHeight="1" x14ac:dyDescent="0.25">
      <c r="A29" s="850" t="s">
        <v>120</v>
      </c>
      <c r="B29" s="9" t="s">
        <v>56</v>
      </c>
      <c r="C29" s="914">
        <v>373</v>
      </c>
      <c r="D29" s="1364">
        <v>355</v>
      </c>
      <c r="E29" s="1364">
        <f t="shared" si="0"/>
        <v>95.174262734584445</v>
      </c>
      <c r="F29" s="1364">
        <v>374.6</v>
      </c>
    </row>
    <row r="30" spans="1:6" ht="21.75" customHeight="1" x14ac:dyDescent="0.25">
      <c r="A30" s="850" t="s">
        <v>121</v>
      </c>
      <c r="B30" s="9" t="s">
        <v>56</v>
      </c>
      <c r="C30" s="914">
        <v>428.5</v>
      </c>
      <c r="D30" s="1364">
        <v>440.7</v>
      </c>
      <c r="E30" s="1364">
        <f t="shared" si="0"/>
        <v>102.84714119019836</v>
      </c>
      <c r="F30" s="1364">
        <v>533.1</v>
      </c>
    </row>
    <row r="31" spans="1:6" ht="21.75" customHeight="1" x14ac:dyDescent="0.25">
      <c r="A31" s="850" t="s">
        <v>122</v>
      </c>
      <c r="B31" s="9" t="s">
        <v>56</v>
      </c>
      <c r="C31" s="914">
        <v>481.1</v>
      </c>
      <c r="D31" s="1364">
        <v>619.70000000000005</v>
      </c>
      <c r="E31" s="1364">
        <f t="shared" si="0"/>
        <v>128.80897942215756</v>
      </c>
      <c r="F31" s="1364">
        <v>586.1</v>
      </c>
    </row>
    <row r="32" spans="1:6" ht="21.75" customHeight="1" x14ac:dyDescent="0.25">
      <c r="A32" s="850" t="s">
        <v>123</v>
      </c>
      <c r="B32" s="9" t="s">
        <v>56</v>
      </c>
      <c r="C32" s="914">
        <v>130.9</v>
      </c>
      <c r="D32" s="1364">
        <v>111.9</v>
      </c>
      <c r="E32" s="1364">
        <f t="shared" si="0"/>
        <v>85.485103132161953</v>
      </c>
      <c r="F32" s="1364">
        <v>107.9</v>
      </c>
    </row>
    <row r="33" spans="1:6" ht="21.75" customHeight="1" x14ac:dyDescent="0.25">
      <c r="A33" s="850" t="s">
        <v>124</v>
      </c>
      <c r="B33" s="9" t="s">
        <v>55</v>
      </c>
      <c r="C33" s="914">
        <v>144.4</v>
      </c>
      <c r="D33" s="1364">
        <v>146</v>
      </c>
      <c r="E33" s="1364">
        <f t="shared" si="0"/>
        <v>101.10803324099722</v>
      </c>
      <c r="F33" s="1364">
        <v>133.30000000000001</v>
      </c>
    </row>
    <row r="34" spans="1:6" ht="21.75" customHeight="1" thickBot="1" x14ac:dyDescent="0.3">
      <c r="A34" s="851" t="s">
        <v>125</v>
      </c>
      <c r="B34" s="9" t="s">
        <v>55</v>
      </c>
      <c r="C34" s="914">
        <v>666.2</v>
      </c>
      <c r="D34" s="1364">
        <v>705.2</v>
      </c>
      <c r="E34" s="1364">
        <f t="shared" si="0"/>
        <v>105.85409786850795</v>
      </c>
      <c r="F34" s="1364">
        <v>828.5</v>
      </c>
    </row>
    <row r="35" spans="1:6" ht="27" customHeight="1" thickBot="1" x14ac:dyDescent="0.25">
      <c r="A35" s="466" t="s">
        <v>53</v>
      </c>
      <c r="B35" s="467"/>
      <c r="C35" s="517"/>
      <c r="D35" s="518"/>
      <c r="E35" s="517"/>
      <c r="F35" s="517"/>
    </row>
    <row r="36" spans="1:6" s="16" customFormat="1" ht="21.75" customHeight="1" x14ac:dyDescent="0.25">
      <c r="A36" s="852" t="s">
        <v>126</v>
      </c>
      <c r="B36" s="853" t="s">
        <v>34</v>
      </c>
      <c r="C36" s="914">
        <v>900</v>
      </c>
      <c r="D36" s="1364">
        <v>900</v>
      </c>
      <c r="E36" s="1364">
        <f t="shared" ref="E36:E58" si="1">D36/C36*100</f>
        <v>100</v>
      </c>
      <c r="F36" s="1364">
        <v>380</v>
      </c>
    </row>
    <row r="37" spans="1:6" s="16" customFormat="1" ht="21.75" customHeight="1" x14ac:dyDescent="0.25">
      <c r="A37" s="852" t="s">
        <v>127</v>
      </c>
      <c r="B37" s="853" t="s">
        <v>34</v>
      </c>
      <c r="C37" s="914">
        <v>833.33333333333337</v>
      </c>
      <c r="D37" s="1364">
        <v>838.9</v>
      </c>
      <c r="E37" s="1364">
        <f t="shared" si="1"/>
        <v>100.66800000000001</v>
      </c>
      <c r="F37" s="1364">
        <v>566.70000000000005</v>
      </c>
    </row>
    <row r="38" spans="1:6" s="16" customFormat="1" ht="21.75" customHeight="1" x14ac:dyDescent="0.25">
      <c r="A38" s="852" t="s">
        <v>128</v>
      </c>
      <c r="B38" s="853" t="s">
        <v>34</v>
      </c>
      <c r="C38" s="914">
        <v>572.22222222222217</v>
      </c>
      <c r="D38" s="1364">
        <v>583.29999999999995</v>
      </c>
      <c r="E38" s="1364">
        <f t="shared" si="1"/>
        <v>101.9359223300971</v>
      </c>
      <c r="F38" s="1364">
        <v>475</v>
      </c>
    </row>
    <row r="39" spans="1:6" s="16" customFormat="1" ht="16.5" x14ac:dyDescent="0.25">
      <c r="A39" s="852" t="s">
        <v>129</v>
      </c>
      <c r="B39" s="853" t="s">
        <v>34</v>
      </c>
      <c r="C39" s="914">
        <v>3000</v>
      </c>
      <c r="D39" s="1364">
        <v>3000</v>
      </c>
      <c r="E39" s="1364">
        <f t="shared" si="1"/>
        <v>100</v>
      </c>
      <c r="F39" s="1364">
        <v>2000</v>
      </c>
    </row>
    <row r="40" spans="1:6" s="16" customFormat="1" ht="16.5" x14ac:dyDescent="0.25">
      <c r="A40" s="852" t="s">
        <v>130</v>
      </c>
      <c r="B40" s="853" t="s">
        <v>34</v>
      </c>
      <c r="C40" s="914">
        <v>3250</v>
      </c>
      <c r="D40" s="1364">
        <v>3250</v>
      </c>
      <c r="E40" s="1364">
        <f t="shared" si="1"/>
        <v>100</v>
      </c>
      <c r="F40" s="1364">
        <v>2750</v>
      </c>
    </row>
    <row r="41" spans="1:6" s="16" customFormat="1" ht="33" x14ac:dyDescent="0.25">
      <c r="A41" s="852" t="s">
        <v>505</v>
      </c>
      <c r="B41" s="853" t="s">
        <v>34</v>
      </c>
      <c r="C41" s="914">
        <v>433.33333333333331</v>
      </c>
      <c r="D41" s="1364">
        <v>433.3</v>
      </c>
      <c r="E41" s="1364">
        <f t="shared" si="1"/>
        <v>99.992307692307705</v>
      </c>
      <c r="F41" s="1364">
        <v>400</v>
      </c>
    </row>
    <row r="42" spans="1:6" s="16" customFormat="1" ht="33" x14ac:dyDescent="0.25">
      <c r="A42" s="852" t="s">
        <v>131</v>
      </c>
      <c r="B42" s="853" t="s">
        <v>34</v>
      </c>
      <c r="C42" s="914">
        <v>441.66666666666669</v>
      </c>
      <c r="D42" s="1364">
        <v>491.7</v>
      </c>
      <c r="E42" s="1364">
        <f t="shared" si="1"/>
        <v>111.32830188679243</v>
      </c>
      <c r="F42" s="1364">
        <v>450</v>
      </c>
    </row>
    <row r="43" spans="1:6" s="16" customFormat="1" ht="16.5" x14ac:dyDescent="0.25">
      <c r="A43" s="852" t="s">
        <v>132</v>
      </c>
      <c r="B43" s="853" t="s">
        <v>34</v>
      </c>
      <c r="C43" s="914">
        <v>1150</v>
      </c>
      <c r="D43" s="1364">
        <v>1300</v>
      </c>
      <c r="E43" s="1364">
        <f t="shared" si="1"/>
        <v>113.04347826086956</v>
      </c>
      <c r="F43" s="1364" t="s">
        <v>209</v>
      </c>
    </row>
    <row r="44" spans="1:6" s="16" customFormat="1" ht="33" x14ac:dyDescent="0.25">
      <c r="A44" s="852" t="s">
        <v>481</v>
      </c>
      <c r="B44" s="853" t="s">
        <v>34</v>
      </c>
      <c r="C44" s="914">
        <v>5233.3999999999996</v>
      </c>
      <c r="D44" s="1364">
        <v>5166.7</v>
      </c>
      <c r="E44" s="1364">
        <f t="shared" si="1"/>
        <v>98.725493942752323</v>
      </c>
      <c r="F44" s="1364" t="s">
        <v>209</v>
      </c>
    </row>
    <row r="45" spans="1:6" s="16" customFormat="1" ht="33" customHeight="1" x14ac:dyDescent="0.25">
      <c r="A45" s="852" t="s">
        <v>482</v>
      </c>
      <c r="B45" s="853" t="s">
        <v>34</v>
      </c>
      <c r="C45" s="914">
        <v>4000</v>
      </c>
      <c r="D45" s="1364">
        <v>4000</v>
      </c>
      <c r="E45" s="1364">
        <f t="shared" si="1"/>
        <v>100</v>
      </c>
      <c r="F45" s="1364" t="s">
        <v>209</v>
      </c>
    </row>
    <row r="46" spans="1:6" s="16" customFormat="1" ht="18" customHeight="1" x14ac:dyDescent="0.25">
      <c r="A46" s="854" t="s">
        <v>133</v>
      </c>
      <c r="B46" s="853" t="s">
        <v>34</v>
      </c>
      <c r="C46" s="914">
        <v>250</v>
      </c>
      <c r="D46" s="1364">
        <v>250</v>
      </c>
      <c r="E46" s="1364">
        <f t="shared" si="1"/>
        <v>100</v>
      </c>
      <c r="F46" s="1364">
        <v>123</v>
      </c>
    </row>
    <row r="47" spans="1:6" s="16" customFormat="1" ht="17.25" thickBot="1" x14ac:dyDescent="0.3">
      <c r="A47" s="855" t="s">
        <v>284</v>
      </c>
      <c r="B47" s="856" t="s">
        <v>34</v>
      </c>
      <c r="C47" s="914">
        <v>358.3</v>
      </c>
      <c r="D47" s="1364">
        <v>375</v>
      </c>
      <c r="E47" s="1364">
        <f t="shared" si="1"/>
        <v>104.66089868825006</v>
      </c>
      <c r="F47" s="1364">
        <v>325</v>
      </c>
    </row>
    <row r="48" spans="1:6" ht="27" customHeight="1" thickBot="1" x14ac:dyDescent="0.25">
      <c r="A48" s="857" t="s">
        <v>108</v>
      </c>
      <c r="B48" s="467" t="s">
        <v>34</v>
      </c>
      <c r="C48" s="913">
        <v>368</v>
      </c>
      <c r="D48" s="1370">
        <v>379</v>
      </c>
      <c r="E48" s="869">
        <f t="shared" si="1"/>
        <v>102.98913043478262</v>
      </c>
      <c r="F48" s="1363">
        <v>379</v>
      </c>
    </row>
    <row r="49" spans="1:6" ht="53.25" customHeight="1" thickBot="1" x14ac:dyDescent="0.3">
      <c r="A49" s="931" t="s">
        <v>607</v>
      </c>
      <c r="B49" s="467" t="s">
        <v>34</v>
      </c>
      <c r="C49" s="517">
        <v>5.8</v>
      </c>
      <c r="D49" s="518">
        <v>5.8</v>
      </c>
      <c r="E49" s="1297">
        <f t="shared" si="1"/>
        <v>100</v>
      </c>
      <c r="F49" s="517">
        <v>5.8</v>
      </c>
    </row>
    <row r="50" spans="1:6" ht="56.25" customHeight="1" thickBot="1" x14ac:dyDescent="0.25">
      <c r="A50" s="858" t="s">
        <v>608</v>
      </c>
      <c r="B50" s="467" t="s">
        <v>34</v>
      </c>
      <c r="C50" s="517">
        <v>7.6</v>
      </c>
      <c r="D50" s="518">
        <v>7.6</v>
      </c>
      <c r="E50" s="1297">
        <f t="shared" si="1"/>
        <v>100</v>
      </c>
      <c r="F50" s="517">
        <v>7.6</v>
      </c>
    </row>
    <row r="51" spans="1:6" ht="24.75" customHeight="1" thickBot="1" x14ac:dyDescent="0.25">
      <c r="A51" s="858" t="s">
        <v>134</v>
      </c>
      <c r="B51" s="467" t="s">
        <v>34</v>
      </c>
      <c r="C51" s="517">
        <v>102.7</v>
      </c>
      <c r="D51" s="518">
        <v>111</v>
      </c>
      <c r="E51" s="1297">
        <f t="shared" si="1"/>
        <v>108.08179162609541</v>
      </c>
      <c r="F51" s="517">
        <v>111</v>
      </c>
    </row>
    <row r="52" spans="1:6" ht="36.75" customHeight="1" thickBot="1" x14ac:dyDescent="0.3">
      <c r="A52" s="930" t="s">
        <v>135</v>
      </c>
      <c r="B52" s="467" t="s">
        <v>34</v>
      </c>
      <c r="C52" s="517">
        <v>5258</v>
      </c>
      <c r="D52" s="519">
        <v>5258.9</v>
      </c>
      <c r="E52" s="1297">
        <f t="shared" si="1"/>
        <v>100.01711677443895</v>
      </c>
      <c r="F52" s="517" t="s">
        <v>209</v>
      </c>
    </row>
    <row r="53" spans="1:6" ht="35.25" customHeight="1" thickBot="1" x14ac:dyDescent="0.25">
      <c r="A53" s="858" t="s">
        <v>136</v>
      </c>
      <c r="B53" s="467" t="s">
        <v>34</v>
      </c>
      <c r="C53" s="517">
        <v>3322</v>
      </c>
      <c r="D53" s="518">
        <v>3520</v>
      </c>
      <c r="E53" s="1297">
        <f t="shared" si="1"/>
        <v>105.96026490066225</v>
      </c>
      <c r="F53" s="1371" t="s">
        <v>209</v>
      </c>
    </row>
    <row r="54" spans="1:6" ht="50.25" customHeight="1" thickBot="1" x14ac:dyDescent="0.25">
      <c r="A54" s="858" t="s">
        <v>251</v>
      </c>
      <c r="B54" s="467" t="s">
        <v>34</v>
      </c>
      <c r="C54" s="517" t="s">
        <v>705</v>
      </c>
      <c r="D54" s="1372" t="s">
        <v>705</v>
      </c>
      <c r="E54" s="1297" t="s">
        <v>760</v>
      </c>
      <c r="F54" s="870">
        <v>83.33</v>
      </c>
    </row>
    <row r="55" spans="1:6" ht="23.25" hidden="1" customHeight="1" thickBot="1" x14ac:dyDescent="0.25">
      <c r="A55" s="1695" t="s">
        <v>263</v>
      </c>
      <c r="B55" s="929" t="s">
        <v>211</v>
      </c>
      <c r="C55" s="928">
        <v>5500</v>
      </c>
      <c r="D55" s="927">
        <v>9825</v>
      </c>
      <c r="E55" s="926">
        <f t="shared" si="1"/>
        <v>178.63636363636363</v>
      </c>
      <c r="F55" s="925" t="s">
        <v>209</v>
      </c>
    </row>
    <row r="56" spans="1:6" ht="21.75" hidden="1" customHeight="1" thickBot="1" x14ac:dyDescent="0.25">
      <c r="A56" s="1696"/>
      <c r="B56" s="929" t="s">
        <v>212</v>
      </c>
      <c r="C56" s="928">
        <v>28000</v>
      </c>
      <c r="D56" s="927">
        <v>28000</v>
      </c>
      <c r="E56" s="926">
        <f t="shared" si="1"/>
        <v>100</v>
      </c>
      <c r="F56" s="925" t="s">
        <v>209</v>
      </c>
    </row>
    <row r="57" spans="1:6" ht="23.25" hidden="1" customHeight="1" thickBot="1" x14ac:dyDescent="0.25">
      <c r="A57" s="1695" t="s">
        <v>264</v>
      </c>
      <c r="B57" s="929" t="s">
        <v>211</v>
      </c>
      <c r="C57" s="928">
        <v>6090</v>
      </c>
      <c r="D57" s="927">
        <v>9440</v>
      </c>
      <c r="E57" s="926">
        <f t="shared" si="1"/>
        <v>155.00821018062399</v>
      </c>
      <c r="F57" s="925" t="s">
        <v>209</v>
      </c>
    </row>
    <row r="58" spans="1:6" ht="21.75" hidden="1" customHeight="1" thickBot="1" x14ac:dyDescent="0.25">
      <c r="A58" s="1696"/>
      <c r="B58" s="929" t="s">
        <v>212</v>
      </c>
      <c r="C58" s="928">
        <v>75050</v>
      </c>
      <c r="D58" s="927">
        <v>50000</v>
      </c>
      <c r="E58" s="926">
        <f t="shared" si="1"/>
        <v>66.622251832111928</v>
      </c>
      <c r="F58" s="925" t="s">
        <v>209</v>
      </c>
    </row>
    <row r="59" spans="1:6" ht="39.75" customHeight="1" thickBot="1" x14ac:dyDescent="0.25">
      <c r="A59" s="1194" t="s">
        <v>822</v>
      </c>
      <c r="B59" s="463"/>
      <c r="C59" s="517"/>
      <c r="D59" s="518"/>
      <c r="E59" s="519"/>
      <c r="F59" s="517"/>
    </row>
    <row r="60" spans="1:6" ht="33" x14ac:dyDescent="0.2">
      <c r="A60" s="859" t="s">
        <v>491</v>
      </c>
      <c r="B60" s="860" t="s">
        <v>61</v>
      </c>
      <c r="C60" s="866">
        <v>58.91</v>
      </c>
      <c r="D60" s="871">
        <v>58.83</v>
      </c>
      <c r="E60" s="1">
        <f>D60/C60*100</f>
        <v>99.864199626548981</v>
      </c>
      <c r="F60" s="827">
        <v>71.290000000000006</v>
      </c>
    </row>
    <row r="61" spans="1:6" ht="24" customHeight="1" x14ac:dyDescent="0.2">
      <c r="A61" s="820" t="s">
        <v>361</v>
      </c>
      <c r="B61" s="860" t="s">
        <v>62</v>
      </c>
      <c r="C61" s="867">
        <v>1.58</v>
      </c>
      <c r="D61" s="872">
        <v>1.66</v>
      </c>
      <c r="E61" s="1">
        <f>D61/C61*100</f>
        <v>105.06329113924049</v>
      </c>
      <c r="F61" s="827">
        <v>1.58</v>
      </c>
    </row>
    <row r="62" spans="1:6" ht="24" customHeight="1" x14ac:dyDescent="0.2">
      <c r="A62" s="820" t="s">
        <v>137</v>
      </c>
      <c r="B62" s="860" t="s">
        <v>257</v>
      </c>
      <c r="C62" s="827">
        <v>1140.43</v>
      </c>
      <c r="D62" s="871">
        <v>1185.8800000000001</v>
      </c>
      <c r="E62" s="1">
        <f>D62/C62*100</f>
        <v>103.98533886341117</v>
      </c>
      <c r="F62" s="827">
        <v>1326.43</v>
      </c>
    </row>
    <row r="63" spans="1:6" ht="24" customHeight="1" x14ac:dyDescent="0.2">
      <c r="A63" s="820" t="s">
        <v>138</v>
      </c>
      <c r="B63" s="860" t="s">
        <v>258</v>
      </c>
      <c r="C63" s="827">
        <v>77.73</v>
      </c>
      <c r="D63" s="871">
        <v>92.89</v>
      </c>
      <c r="E63" s="1">
        <f>D63/C63*100</f>
        <v>119.50340923710279</v>
      </c>
      <c r="F63" s="827">
        <v>147.22</v>
      </c>
    </row>
    <row r="64" spans="1:6" ht="24" customHeight="1" thickBot="1" x14ac:dyDescent="0.25">
      <c r="A64" s="820" t="s">
        <v>139</v>
      </c>
      <c r="B64" s="860" t="s">
        <v>258</v>
      </c>
      <c r="C64" s="827">
        <v>70.97</v>
      </c>
      <c r="D64" s="871">
        <v>72.23</v>
      </c>
      <c r="E64" s="1">
        <f>D64/C64*100</f>
        <v>101.77539805551643</v>
      </c>
      <c r="F64" s="827">
        <v>80.47</v>
      </c>
    </row>
    <row r="65" spans="1:21" ht="41.25" customHeight="1" thickBot="1" x14ac:dyDescent="0.35">
      <c r="A65" s="861" t="s">
        <v>220</v>
      </c>
      <c r="B65" s="463" t="s">
        <v>34</v>
      </c>
      <c r="C65" s="517" t="s">
        <v>611</v>
      </c>
      <c r="D65" s="518" t="s">
        <v>611</v>
      </c>
      <c r="E65" s="517" t="s">
        <v>759</v>
      </c>
      <c r="F65" s="517">
        <v>22</v>
      </c>
    </row>
    <row r="66" spans="1:21" ht="18.75" x14ac:dyDescent="0.3">
      <c r="A66" s="1195" t="s">
        <v>821</v>
      </c>
      <c r="B66" s="862"/>
      <c r="C66" s="868"/>
      <c r="D66" s="873"/>
      <c r="E66" s="868"/>
      <c r="F66" s="1368"/>
    </row>
    <row r="67" spans="1:21" ht="16.5" x14ac:dyDescent="0.25">
      <c r="A67" s="863" t="s">
        <v>492</v>
      </c>
      <c r="B67" s="864" t="s">
        <v>34</v>
      </c>
      <c r="C67" s="1192">
        <v>31076.16</v>
      </c>
      <c r="D67" s="1282">
        <v>30577.51</v>
      </c>
      <c r="E67" s="1192">
        <f>D67/C67*100</f>
        <v>98.395393768084588</v>
      </c>
      <c r="F67" s="1361">
        <v>30402.17</v>
      </c>
    </row>
    <row r="68" spans="1:21" ht="33" x14ac:dyDescent="0.2">
      <c r="A68" s="859" t="s">
        <v>140</v>
      </c>
      <c r="B68" s="864" t="s">
        <v>34</v>
      </c>
      <c r="C68" s="1192">
        <v>2653.3</v>
      </c>
      <c r="D68" s="1282">
        <v>2664.07</v>
      </c>
      <c r="E68" s="1192">
        <f>D68/C68*100</f>
        <v>100.40590962198017</v>
      </c>
      <c r="F68" s="1361">
        <v>1284.18</v>
      </c>
    </row>
    <row r="69" spans="1:21" ht="33" x14ac:dyDescent="0.25">
      <c r="A69" s="854" t="s">
        <v>141</v>
      </c>
      <c r="B69" s="864" t="s">
        <v>33</v>
      </c>
      <c r="C69" s="914">
        <v>8.5380561819735767</v>
      </c>
      <c r="D69" s="1282">
        <f>D68/D67*100</f>
        <v>8.7125145245639697</v>
      </c>
      <c r="E69" s="1352">
        <f>D69/C69*100</f>
        <v>102.0433028182542</v>
      </c>
      <c r="F69" s="1282">
        <f>F68/F67*100</f>
        <v>4.223974801798688</v>
      </c>
    </row>
    <row r="70" spans="1:21" ht="34.5" customHeight="1" thickBot="1" x14ac:dyDescent="0.3">
      <c r="A70" s="855" t="s">
        <v>280</v>
      </c>
      <c r="B70" s="865" t="s">
        <v>34</v>
      </c>
      <c r="C70" s="911">
        <v>3245</v>
      </c>
      <c r="D70" s="1362">
        <v>3245</v>
      </c>
      <c r="E70" s="1351">
        <f>D70/C70*100</f>
        <v>100</v>
      </c>
      <c r="F70" s="1369" t="s">
        <v>695</v>
      </c>
    </row>
    <row r="71" spans="1:21" ht="17.25" customHeight="1" x14ac:dyDescent="0.2">
      <c r="A71" s="1492" t="s">
        <v>484</v>
      </c>
      <c r="B71" s="1492"/>
      <c r="C71" s="1492"/>
      <c r="D71" s="1492"/>
      <c r="E71" s="1492"/>
      <c r="F71" s="1492"/>
    </row>
    <row r="72" spans="1:21" ht="18" customHeight="1" x14ac:dyDescent="0.2">
      <c r="A72" s="1492" t="s">
        <v>764</v>
      </c>
      <c r="B72" s="1492"/>
      <c r="C72" s="1492"/>
      <c r="D72" s="1492"/>
      <c r="E72" s="1492"/>
      <c r="F72" s="1492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5.75" customHeight="1" x14ac:dyDescent="0.2">
      <c r="A73" s="119"/>
      <c r="B73" s="190"/>
      <c r="C73" s="190"/>
      <c r="D73" s="190"/>
      <c r="E73" s="190"/>
      <c r="F73" s="190"/>
      <c r="G73" s="4"/>
      <c r="H73" s="175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4"/>
    </row>
    <row r="74" spans="1:21" x14ac:dyDescent="0.25">
      <c r="G74" s="4"/>
      <c r="H74" s="175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4"/>
    </row>
    <row r="75" spans="1:21" x14ac:dyDescent="0.25">
      <c r="G75" s="4"/>
      <c r="H75" s="175"/>
      <c r="I75" s="179"/>
      <c r="J75" s="179"/>
      <c r="K75" s="179"/>
      <c r="L75" s="178"/>
      <c r="M75" s="178"/>
      <c r="N75" s="178"/>
      <c r="O75" s="178"/>
      <c r="P75" s="178"/>
      <c r="Q75" s="178"/>
      <c r="R75" s="178"/>
      <c r="S75" s="178"/>
      <c r="T75" s="178"/>
      <c r="U75" s="4"/>
    </row>
    <row r="76" spans="1:21" x14ac:dyDescent="0.25">
      <c r="G76" s="4"/>
      <c r="H76" s="175"/>
      <c r="I76" s="179"/>
      <c r="J76" s="179"/>
      <c r="K76" s="179"/>
      <c r="L76" s="178"/>
      <c r="M76" s="178"/>
      <c r="N76" s="178"/>
      <c r="O76" s="178"/>
      <c r="P76" s="178"/>
      <c r="Q76" s="178"/>
      <c r="R76" s="178"/>
      <c r="S76" s="178"/>
      <c r="T76" s="178"/>
      <c r="U76" s="4"/>
    </row>
    <row r="77" spans="1:21" x14ac:dyDescent="0.25">
      <c r="I77" s="4"/>
    </row>
    <row r="78" spans="1:21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81" spans="4:6" ht="57.75" customHeight="1" x14ac:dyDescent="0.25"/>
    <row r="83" spans="4:6" ht="12.75" x14ac:dyDescent="0.2">
      <c r="D83" s="186"/>
      <c r="E83" s="186"/>
      <c r="F83" s="186"/>
    </row>
    <row r="84" spans="4:6" ht="12.75" x14ac:dyDescent="0.2">
      <c r="D84" s="186"/>
      <c r="E84" s="186"/>
      <c r="F84" s="186"/>
    </row>
    <row r="85" spans="4:6" ht="12.75" x14ac:dyDescent="0.2">
      <c r="D85" s="186"/>
      <c r="E85" s="186"/>
      <c r="F85" s="186"/>
    </row>
    <row r="86" spans="4:6" ht="12.75" x14ac:dyDescent="0.2">
      <c r="D86" s="186"/>
      <c r="E86" s="186"/>
      <c r="F86" s="186"/>
    </row>
    <row r="87" spans="4:6" ht="12.75" x14ac:dyDescent="0.2">
      <c r="D87" s="186"/>
      <c r="E87" s="186"/>
      <c r="F87" s="186"/>
    </row>
    <row r="88" spans="4:6" ht="12.75" x14ac:dyDescent="0.2">
      <c r="D88" s="186"/>
      <c r="E88" s="186"/>
      <c r="F88" s="186"/>
    </row>
    <row r="89" spans="4:6" ht="12.75" x14ac:dyDescent="0.2">
      <c r="D89" s="186"/>
      <c r="E89" s="186"/>
      <c r="F89" s="186"/>
    </row>
    <row r="90" spans="4:6" ht="12.75" x14ac:dyDescent="0.2">
      <c r="D90" s="186"/>
      <c r="E90" s="186"/>
      <c r="F90" s="186"/>
    </row>
  </sheetData>
  <mergeCells count="8">
    <mergeCell ref="A71:F71"/>
    <mergeCell ref="A72:F72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&amp;C&amp;P+16
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39"/>
  <sheetViews>
    <sheetView view="pageBreakPreview" topLeftCell="A108" zoomScale="90" zoomScaleNormal="95" zoomScaleSheetLayoutView="90" workbookViewId="0">
      <selection activeCell="Y130" sqref="Y130"/>
    </sheetView>
  </sheetViews>
  <sheetFormatPr defaultRowHeight="12.75" x14ac:dyDescent="0.2"/>
  <cols>
    <col min="1" max="1" width="17.140625" style="12" customWidth="1"/>
    <col min="2" max="2" width="14.28515625" style="12" customWidth="1"/>
    <col min="3" max="3" width="9.85546875" style="12" customWidth="1"/>
    <col min="4" max="4" width="8.7109375" style="12" customWidth="1"/>
    <col min="5" max="5" width="8.28515625" style="12" customWidth="1"/>
    <col min="6" max="9" width="8.7109375" style="12" customWidth="1"/>
    <col min="10" max="11" width="7.7109375" style="12" customWidth="1"/>
    <col min="12" max="12" width="8.140625" style="12" customWidth="1"/>
    <col min="13" max="15" width="7.7109375" style="12" customWidth="1"/>
    <col min="16" max="16" width="10.28515625" style="12" customWidth="1"/>
    <col min="17" max="17" width="12.42578125" style="12" bestFit="1" customWidth="1"/>
    <col min="18" max="18" width="12.42578125" style="12" customWidth="1"/>
    <col min="19" max="258" width="9.140625" style="12"/>
    <col min="259" max="259" width="17.140625" style="12" customWidth="1"/>
    <col min="260" max="260" width="14.28515625" style="12" customWidth="1"/>
    <col min="261" max="261" width="8.7109375" style="12" customWidth="1"/>
    <col min="262" max="262" width="9.140625" style="12" customWidth="1"/>
    <col min="263" max="263" width="8.7109375" style="12" customWidth="1"/>
    <col min="264" max="264" width="8.28515625" style="12" customWidth="1"/>
    <col min="265" max="265" width="8.7109375" style="12" customWidth="1"/>
    <col min="266" max="267" width="7.7109375" style="12" customWidth="1"/>
    <col min="268" max="268" width="8.140625" style="12" customWidth="1"/>
    <col min="269" max="271" width="7.7109375" style="12" customWidth="1"/>
    <col min="272" max="272" width="10.28515625" style="12" customWidth="1"/>
    <col min="273" max="273" width="12.42578125" style="12" bestFit="1" customWidth="1"/>
    <col min="274" max="274" width="12.42578125" style="12" customWidth="1"/>
    <col min="275" max="514" width="9.140625" style="12"/>
    <col min="515" max="515" width="17.140625" style="12" customWidth="1"/>
    <col min="516" max="516" width="14.28515625" style="12" customWidth="1"/>
    <col min="517" max="517" width="8.7109375" style="12" customWidth="1"/>
    <col min="518" max="518" width="9.140625" style="12" customWidth="1"/>
    <col min="519" max="519" width="8.7109375" style="12" customWidth="1"/>
    <col min="520" max="520" width="8.28515625" style="12" customWidth="1"/>
    <col min="521" max="521" width="8.7109375" style="12" customWidth="1"/>
    <col min="522" max="523" width="7.7109375" style="12" customWidth="1"/>
    <col min="524" max="524" width="8.140625" style="12" customWidth="1"/>
    <col min="525" max="527" width="7.7109375" style="12" customWidth="1"/>
    <col min="528" max="528" width="10.28515625" style="12" customWidth="1"/>
    <col min="529" max="529" width="12.42578125" style="12" bestFit="1" customWidth="1"/>
    <col min="530" max="530" width="12.42578125" style="12" customWidth="1"/>
    <col min="531" max="770" width="9.140625" style="12"/>
    <col min="771" max="771" width="17.140625" style="12" customWidth="1"/>
    <col min="772" max="772" width="14.28515625" style="12" customWidth="1"/>
    <col min="773" max="773" width="8.7109375" style="12" customWidth="1"/>
    <col min="774" max="774" width="9.140625" style="12" customWidth="1"/>
    <col min="775" max="775" width="8.7109375" style="12" customWidth="1"/>
    <col min="776" max="776" width="8.28515625" style="12" customWidth="1"/>
    <col min="777" max="777" width="8.7109375" style="12" customWidth="1"/>
    <col min="778" max="779" width="7.7109375" style="12" customWidth="1"/>
    <col min="780" max="780" width="8.140625" style="12" customWidth="1"/>
    <col min="781" max="783" width="7.7109375" style="12" customWidth="1"/>
    <col min="784" max="784" width="10.28515625" style="12" customWidth="1"/>
    <col min="785" max="785" width="12.42578125" style="12" bestFit="1" customWidth="1"/>
    <col min="786" max="786" width="12.42578125" style="12" customWidth="1"/>
    <col min="787" max="1026" width="9.140625" style="12"/>
    <col min="1027" max="1027" width="17.140625" style="12" customWidth="1"/>
    <col min="1028" max="1028" width="14.28515625" style="12" customWidth="1"/>
    <col min="1029" max="1029" width="8.7109375" style="12" customWidth="1"/>
    <col min="1030" max="1030" width="9.140625" style="12" customWidth="1"/>
    <col min="1031" max="1031" width="8.7109375" style="12" customWidth="1"/>
    <col min="1032" max="1032" width="8.28515625" style="12" customWidth="1"/>
    <col min="1033" max="1033" width="8.7109375" style="12" customWidth="1"/>
    <col min="1034" max="1035" width="7.7109375" style="12" customWidth="1"/>
    <col min="1036" max="1036" width="8.140625" style="12" customWidth="1"/>
    <col min="1037" max="1039" width="7.7109375" style="12" customWidth="1"/>
    <col min="1040" max="1040" width="10.28515625" style="12" customWidth="1"/>
    <col min="1041" max="1041" width="12.42578125" style="12" bestFit="1" customWidth="1"/>
    <col min="1042" max="1042" width="12.42578125" style="12" customWidth="1"/>
    <col min="1043" max="1282" width="9.140625" style="12"/>
    <col min="1283" max="1283" width="17.140625" style="12" customWidth="1"/>
    <col min="1284" max="1284" width="14.28515625" style="12" customWidth="1"/>
    <col min="1285" max="1285" width="8.7109375" style="12" customWidth="1"/>
    <col min="1286" max="1286" width="9.140625" style="12" customWidth="1"/>
    <col min="1287" max="1287" width="8.7109375" style="12" customWidth="1"/>
    <col min="1288" max="1288" width="8.28515625" style="12" customWidth="1"/>
    <col min="1289" max="1289" width="8.7109375" style="12" customWidth="1"/>
    <col min="1290" max="1291" width="7.7109375" style="12" customWidth="1"/>
    <col min="1292" max="1292" width="8.140625" style="12" customWidth="1"/>
    <col min="1293" max="1295" width="7.7109375" style="12" customWidth="1"/>
    <col min="1296" max="1296" width="10.28515625" style="12" customWidth="1"/>
    <col min="1297" max="1297" width="12.42578125" style="12" bestFit="1" customWidth="1"/>
    <col min="1298" max="1298" width="12.42578125" style="12" customWidth="1"/>
    <col min="1299" max="1538" width="9.140625" style="12"/>
    <col min="1539" max="1539" width="17.140625" style="12" customWidth="1"/>
    <col min="1540" max="1540" width="14.28515625" style="12" customWidth="1"/>
    <col min="1541" max="1541" width="8.7109375" style="12" customWidth="1"/>
    <col min="1542" max="1542" width="9.140625" style="12" customWidth="1"/>
    <col min="1543" max="1543" width="8.7109375" style="12" customWidth="1"/>
    <col min="1544" max="1544" width="8.28515625" style="12" customWidth="1"/>
    <col min="1545" max="1545" width="8.7109375" style="12" customWidth="1"/>
    <col min="1546" max="1547" width="7.7109375" style="12" customWidth="1"/>
    <col min="1548" max="1548" width="8.140625" style="12" customWidth="1"/>
    <col min="1549" max="1551" width="7.7109375" style="12" customWidth="1"/>
    <col min="1552" max="1552" width="10.28515625" style="12" customWidth="1"/>
    <col min="1553" max="1553" width="12.42578125" style="12" bestFit="1" customWidth="1"/>
    <col min="1554" max="1554" width="12.42578125" style="12" customWidth="1"/>
    <col min="1555" max="1794" width="9.140625" style="12"/>
    <col min="1795" max="1795" width="17.140625" style="12" customWidth="1"/>
    <col min="1796" max="1796" width="14.28515625" style="12" customWidth="1"/>
    <col min="1797" max="1797" width="8.7109375" style="12" customWidth="1"/>
    <col min="1798" max="1798" width="9.140625" style="12" customWidth="1"/>
    <col min="1799" max="1799" width="8.7109375" style="12" customWidth="1"/>
    <col min="1800" max="1800" width="8.28515625" style="12" customWidth="1"/>
    <col min="1801" max="1801" width="8.7109375" style="12" customWidth="1"/>
    <col min="1802" max="1803" width="7.7109375" style="12" customWidth="1"/>
    <col min="1804" max="1804" width="8.140625" style="12" customWidth="1"/>
    <col min="1805" max="1807" width="7.7109375" style="12" customWidth="1"/>
    <col min="1808" max="1808" width="10.28515625" style="12" customWidth="1"/>
    <col min="1809" max="1809" width="12.42578125" style="12" bestFit="1" customWidth="1"/>
    <col min="1810" max="1810" width="12.42578125" style="12" customWidth="1"/>
    <col min="1811" max="2050" width="9.140625" style="12"/>
    <col min="2051" max="2051" width="17.140625" style="12" customWidth="1"/>
    <col min="2052" max="2052" width="14.28515625" style="12" customWidth="1"/>
    <col min="2053" max="2053" width="8.7109375" style="12" customWidth="1"/>
    <col min="2054" max="2054" width="9.140625" style="12" customWidth="1"/>
    <col min="2055" max="2055" width="8.7109375" style="12" customWidth="1"/>
    <col min="2056" max="2056" width="8.28515625" style="12" customWidth="1"/>
    <col min="2057" max="2057" width="8.7109375" style="12" customWidth="1"/>
    <col min="2058" max="2059" width="7.7109375" style="12" customWidth="1"/>
    <col min="2060" max="2060" width="8.140625" style="12" customWidth="1"/>
    <col min="2061" max="2063" width="7.7109375" style="12" customWidth="1"/>
    <col min="2064" max="2064" width="10.28515625" style="12" customWidth="1"/>
    <col min="2065" max="2065" width="12.42578125" style="12" bestFit="1" customWidth="1"/>
    <col min="2066" max="2066" width="12.42578125" style="12" customWidth="1"/>
    <col min="2067" max="2306" width="9.140625" style="12"/>
    <col min="2307" max="2307" width="17.140625" style="12" customWidth="1"/>
    <col min="2308" max="2308" width="14.28515625" style="12" customWidth="1"/>
    <col min="2309" max="2309" width="8.7109375" style="12" customWidth="1"/>
    <col min="2310" max="2310" width="9.140625" style="12" customWidth="1"/>
    <col min="2311" max="2311" width="8.7109375" style="12" customWidth="1"/>
    <col min="2312" max="2312" width="8.28515625" style="12" customWidth="1"/>
    <col min="2313" max="2313" width="8.7109375" style="12" customWidth="1"/>
    <col min="2314" max="2315" width="7.7109375" style="12" customWidth="1"/>
    <col min="2316" max="2316" width="8.140625" style="12" customWidth="1"/>
    <col min="2317" max="2319" width="7.7109375" style="12" customWidth="1"/>
    <col min="2320" max="2320" width="10.28515625" style="12" customWidth="1"/>
    <col min="2321" max="2321" width="12.42578125" style="12" bestFit="1" customWidth="1"/>
    <col min="2322" max="2322" width="12.42578125" style="12" customWidth="1"/>
    <col min="2323" max="2562" width="9.140625" style="12"/>
    <col min="2563" max="2563" width="17.140625" style="12" customWidth="1"/>
    <col min="2564" max="2564" width="14.28515625" style="12" customWidth="1"/>
    <col min="2565" max="2565" width="8.7109375" style="12" customWidth="1"/>
    <col min="2566" max="2566" width="9.140625" style="12" customWidth="1"/>
    <col min="2567" max="2567" width="8.7109375" style="12" customWidth="1"/>
    <col min="2568" max="2568" width="8.28515625" style="12" customWidth="1"/>
    <col min="2569" max="2569" width="8.7109375" style="12" customWidth="1"/>
    <col min="2570" max="2571" width="7.7109375" style="12" customWidth="1"/>
    <col min="2572" max="2572" width="8.140625" style="12" customWidth="1"/>
    <col min="2573" max="2575" width="7.7109375" style="12" customWidth="1"/>
    <col min="2576" max="2576" width="10.28515625" style="12" customWidth="1"/>
    <col min="2577" max="2577" width="12.42578125" style="12" bestFit="1" customWidth="1"/>
    <col min="2578" max="2578" width="12.42578125" style="12" customWidth="1"/>
    <col min="2579" max="2818" width="9.140625" style="12"/>
    <col min="2819" max="2819" width="17.140625" style="12" customWidth="1"/>
    <col min="2820" max="2820" width="14.28515625" style="12" customWidth="1"/>
    <col min="2821" max="2821" width="8.7109375" style="12" customWidth="1"/>
    <col min="2822" max="2822" width="9.140625" style="12" customWidth="1"/>
    <col min="2823" max="2823" width="8.7109375" style="12" customWidth="1"/>
    <col min="2824" max="2824" width="8.28515625" style="12" customWidth="1"/>
    <col min="2825" max="2825" width="8.7109375" style="12" customWidth="1"/>
    <col min="2826" max="2827" width="7.7109375" style="12" customWidth="1"/>
    <col min="2828" max="2828" width="8.140625" style="12" customWidth="1"/>
    <col min="2829" max="2831" width="7.7109375" style="12" customWidth="1"/>
    <col min="2832" max="2832" width="10.28515625" style="12" customWidth="1"/>
    <col min="2833" max="2833" width="12.42578125" style="12" bestFit="1" customWidth="1"/>
    <col min="2834" max="2834" width="12.42578125" style="12" customWidth="1"/>
    <col min="2835" max="3074" width="9.140625" style="12"/>
    <col min="3075" max="3075" width="17.140625" style="12" customWidth="1"/>
    <col min="3076" max="3076" width="14.28515625" style="12" customWidth="1"/>
    <col min="3077" max="3077" width="8.7109375" style="12" customWidth="1"/>
    <col min="3078" max="3078" width="9.140625" style="12" customWidth="1"/>
    <col min="3079" max="3079" width="8.7109375" style="12" customWidth="1"/>
    <col min="3080" max="3080" width="8.28515625" style="12" customWidth="1"/>
    <col min="3081" max="3081" width="8.7109375" style="12" customWidth="1"/>
    <col min="3082" max="3083" width="7.7109375" style="12" customWidth="1"/>
    <col min="3084" max="3084" width="8.140625" style="12" customWidth="1"/>
    <col min="3085" max="3087" width="7.7109375" style="12" customWidth="1"/>
    <col min="3088" max="3088" width="10.28515625" style="12" customWidth="1"/>
    <col min="3089" max="3089" width="12.42578125" style="12" bestFit="1" customWidth="1"/>
    <col min="3090" max="3090" width="12.42578125" style="12" customWidth="1"/>
    <col min="3091" max="3330" width="9.140625" style="12"/>
    <col min="3331" max="3331" width="17.140625" style="12" customWidth="1"/>
    <col min="3332" max="3332" width="14.28515625" style="12" customWidth="1"/>
    <col min="3333" max="3333" width="8.7109375" style="12" customWidth="1"/>
    <col min="3334" max="3334" width="9.140625" style="12" customWidth="1"/>
    <col min="3335" max="3335" width="8.7109375" style="12" customWidth="1"/>
    <col min="3336" max="3336" width="8.28515625" style="12" customWidth="1"/>
    <col min="3337" max="3337" width="8.7109375" style="12" customWidth="1"/>
    <col min="3338" max="3339" width="7.7109375" style="12" customWidth="1"/>
    <col min="3340" max="3340" width="8.140625" style="12" customWidth="1"/>
    <col min="3341" max="3343" width="7.7109375" style="12" customWidth="1"/>
    <col min="3344" max="3344" width="10.28515625" style="12" customWidth="1"/>
    <col min="3345" max="3345" width="12.42578125" style="12" bestFit="1" customWidth="1"/>
    <col min="3346" max="3346" width="12.42578125" style="12" customWidth="1"/>
    <col min="3347" max="3586" width="9.140625" style="12"/>
    <col min="3587" max="3587" width="17.140625" style="12" customWidth="1"/>
    <col min="3588" max="3588" width="14.28515625" style="12" customWidth="1"/>
    <col min="3589" max="3589" width="8.7109375" style="12" customWidth="1"/>
    <col min="3590" max="3590" width="9.140625" style="12" customWidth="1"/>
    <col min="3591" max="3591" width="8.7109375" style="12" customWidth="1"/>
    <col min="3592" max="3592" width="8.28515625" style="12" customWidth="1"/>
    <col min="3593" max="3593" width="8.7109375" style="12" customWidth="1"/>
    <col min="3594" max="3595" width="7.7109375" style="12" customWidth="1"/>
    <col min="3596" max="3596" width="8.140625" style="12" customWidth="1"/>
    <col min="3597" max="3599" width="7.7109375" style="12" customWidth="1"/>
    <col min="3600" max="3600" width="10.28515625" style="12" customWidth="1"/>
    <col min="3601" max="3601" width="12.42578125" style="12" bestFit="1" customWidth="1"/>
    <col min="3602" max="3602" width="12.42578125" style="12" customWidth="1"/>
    <col min="3603" max="3842" width="9.140625" style="12"/>
    <col min="3843" max="3843" width="17.140625" style="12" customWidth="1"/>
    <col min="3844" max="3844" width="14.28515625" style="12" customWidth="1"/>
    <col min="3845" max="3845" width="8.7109375" style="12" customWidth="1"/>
    <col min="3846" max="3846" width="9.140625" style="12" customWidth="1"/>
    <col min="3847" max="3847" width="8.7109375" style="12" customWidth="1"/>
    <col min="3848" max="3848" width="8.28515625" style="12" customWidth="1"/>
    <col min="3849" max="3849" width="8.7109375" style="12" customWidth="1"/>
    <col min="3850" max="3851" width="7.7109375" style="12" customWidth="1"/>
    <col min="3852" max="3852" width="8.140625" style="12" customWidth="1"/>
    <col min="3853" max="3855" width="7.7109375" style="12" customWidth="1"/>
    <col min="3856" max="3856" width="10.28515625" style="12" customWidth="1"/>
    <col min="3857" max="3857" width="12.42578125" style="12" bestFit="1" customWidth="1"/>
    <col min="3858" max="3858" width="12.42578125" style="12" customWidth="1"/>
    <col min="3859" max="4098" width="9.140625" style="12"/>
    <col min="4099" max="4099" width="17.140625" style="12" customWidth="1"/>
    <col min="4100" max="4100" width="14.28515625" style="12" customWidth="1"/>
    <col min="4101" max="4101" width="8.7109375" style="12" customWidth="1"/>
    <col min="4102" max="4102" width="9.140625" style="12" customWidth="1"/>
    <col min="4103" max="4103" width="8.7109375" style="12" customWidth="1"/>
    <col min="4104" max="4104" width="8.28515625" style="12" customWidth="1"/>
    <col min="4105" max="4105" width="8.7109375" style="12" customWidth="1"/>
    <col min="4106" max="4107" width="7.7109375" style="12" customWidth="1"/>
    <col min="4108" max="4108" width="8.140625" style="12" customWidth="1"/>
    <col min="4109" max="4111" width="7.7109375" style="12" customWidth="1"/>
    <col min="4112" max="4112" width="10.28515625" style="12" customWidth="1"/>
    <col min="4113" max="4113" width="12.42578125" style="12" bestFit="1" customWidth="1"/>
    <col min="4114" max="4114" width="12.42578125" style="12" customWidth="1"/>
    <col min="4115" max="4354" width="9.140625" style="12"/>
    <col min="4355" max="4355" width="17.140625" style="12" customWidth="1"/>
    <col min="4356" max="4356" width="14.28515625" style="12" customWidth="1"/>
    <col min="4357" max="4357" width="8.7109375" style="12" customWidth="1"/>
    <col min="4358" max="4358" width="9.140625" style="12" customWidth="1"/>
    <col min="4359" max="4359" width="8.7109375" style="12" customWidth="1"/>
    <col min="4360" max="4360" width="8.28515625" style="12" customWidth="1"/>
    <col min="4361" max="4361" width="8.7109375" style="12" customWidth="1"/>
    <col min="4362" max="4363" width="7.7109375" style="12" customWidth="1"/>
    <col min="4364" max="4364" width="8.140625" style="12" customWidth="1"/>
    <col min="4365" max="4367" width="7.7109375" style="12" customWidth="1"/>
    <col min="4368" max="4368" width="10.28515625" style="12" customWidth="1"/>
    <col min="4369" max="4369" width="12.42578125" style="12" bestFit="1" customWidth="1"/>
    <col min="4370" max="4370" width="12.42578125" style="12" customWidth="1"/>
    <col min="4371" max="4610" width="9.140625" style="12"/>
    <col min="4611" max="4611" width="17.140625" style="12" customWidth="1"/>
    <col min="4612" max="4612" width="14.28515625" style="12" customWidth="1"/>
    <col min="4613" max="4613" width="8.7109375" style="12" customWidth="1"/>
    <col min="4614" max="4614" width="9.140625" style="12" customWidth="1"/>
    <col min="4615" max="4615" width="8.7109375" style="12" customWidth="1"/>
    <col min="4616" max="4616" width="8.28515625" style="12" customWidth="1"/>
    <col min="4617" max="4617" width="8.7109375" style="12" customWidth="1"/>
    <col min="4618" max="4619" width="7.7109375" style="12" customWidth="1"/>
    <col min="4620" max="4620" width="8.140625" style="12" customWidth="1"/>
    <col min="4621" max="4623" width="7.7109375" style="12" customWidth="1"/>
    <col min="4624" max="4624" width="10.28515625" style="12" customWidth="1"/>
    <col min="4625" max="4625" width="12.42578125" style="12" bestFit="1" customWidth="1"/>
    <col min="4626" max="4626" width="12.42578125" style="12" customWidth="1"/>
    <col min="4627" max="4866" width="9.140625" style="12"/>
    <col min="4867" max="4867" width="17.140625" style="12" customWidth="1"/>
    <col min="4868" max="4868" width="14.28515625" style="12" customWidth="1"/>
    <col min="4869" max="4869" width="8.7109375" style="12" customWidth="1"/>
    <col min="4870" max="4870" width="9.140625" style="12" customWidth="1"/>
    <col min="4871" max="4871" width="8.7109375" style="12" customWidth="1"/>
    <col min="4872" max="4872" width="8.28515625" style="12" customWidth="1"/>
    <col min="4873" max="4873" width="8.7109375" style="12" customWidth="1"/>
    <col min="4874" max="4875" width="7.7109375" style="12" customWidth="1"/>
    <col min="4876" max="4876" width="8.140625" style="12" customWidth="1"/>
    <col min="4877" max="4879" width="7.7109375" style="12" customWidth="1"/>
    <col min="4880" max="4880" width="10.28515625" style="12" customWidth="1"/>
    <col min="4881" max="4881" width="12.42578125" style="12" bestFit="1" customWidth="1"/>
    <col min="4882" max="4882" width="12.42578125" style="12" customWidth="1"/>
    <col min="4883" max="5122" width="9.140625" style="12"/>
    <col min="5123" max="5123" width="17.140625" style="12" customWidth="1"/>
    <col min="5124" max="5124" width="14.28515625" style="12" customWidth="1"/>
    <col min="5125" max="5125" width="8.7109375" style="12" customWidth="1"/>
    <col min="5126" max="5126" width="9.140625" style="12" customWidth="1"/>
    <col min="5127" max="5127" width="8.7109375" style="12" customWidth="1"/>
    <col min="5128" max="5128" width="8.28515625" style="12" customWidth="1"/>
    <col min="5129" max="5129" width="8.7109375" style="12" customWidth="1"/>
    <col min="5130" max="5131" width="7.7109375" style="12" customWidth="1"/>
    <col min="5132" max="5132" width="8.140625" style="12" customWidth="1"/>
    <col min="5133" max="5135" width="7.7109375" style="12" customWidth="1"/>
    <col min="5136" max="5136" width="10.28515625" style="12" customWidth="1"/>
    <col min="5137" max="5137" width="12.42578125" style="12" bestFit="1" customWidth="1"/>
    <col min="5138" max="5138" width="12.42578125" style="12" customWidth="1"/>
    <col min="5139" max="5378" width="9.140625" style="12"/>
    <col min="5379" max="5379" width="17.140625" style="12" customWidth="1"/>
    <col min="5380" max="5380" width="14.28515625" style="12" customWidth="1"/>
    <col min="5381" max="5381" width="8.7109375" style="12" customWidth="1"/>
    <col min="5382" max="5382" width="9.140625" style="12" customWidth="1"/>
    <col min="5383" max="5383" width="8.7109375" style="12" customWidth="1"/>
    <col min="5384" max="5384" width="8.28515625" style="12" customWidth="1"/>
    <col min="5385" max="5385" width="8.7109375" style="12" customWidth="1"/>
    <col min="5386" max="5387" width="7.7109375" style="12" customWidth="1"/>
    <col min="5388" max="5388" width="8.140625" style="12" customWidth="1"/>
    <col min="5389" max="5391" width="7.7109375" style="12" customWidth="1"/>
    <col min="5392" max="5392" width="10.28515625" style="12" customWidth="1"/>
    <col min="5393" max="5393" width="12.42578125" style="12" bestFit="1" customWidth="1"/>
    <col min="5394" max="5394" width="12.42578125" style="12" customWidth="1"/>
    <col min="5395" max="5634" width="9.140625" style="12"/>
    <col min="5635" max="5635" width="17.140625" style="12" customWidth="1"/>
    <col min="5636" max="5636" width="14.28515625" style="12" customWidth="1"/>
    <col min="5637" max="5637" width="8.7109375" style="12" customWidth="1"/>
    <col min="5638" max="5638" width="9.140625" style="12" customWidth="1"/>
    <col min="5639" max="5639" width="8.7109375" style="12" customWidth="1"/>
    <col min="5640" max="5640" width="8.28515625" style="12" customWidth="1"/>
    <col min="5641" max="5641" width="8.7109375" style="12" customWidth="1"/>
    <col min="5642" max="5643" width="7.7109375" style="12" customWidth="1"/>
    <col min="5644" max="5644" width="8.140625" style="12" customWidth="1"/>
    <col min="5645" max="5647" width="7.7109375" style="12" customWidth="1"/>
    <col min="5648" max="5648" width="10.28515625" style="12" customWidth="1"/>
    <col min="5649" max="5649" width="12.42578125" style="12" bestFit="1" customWidth="1"/>
    <col min="5650" max="5650" width="12.42578125" style="12" customWidth="1"/>
    <col min="5651" max="5890" width="9.140625" style="12"/>
    <col min="5891" max="5891" width="17.140625" style="12" customWidth="1"/>
    <col min="5892" max="5892" width="14.28515625" style="12" customWidth="1"/>
    <col min="5893" max="5893" width="8.7109375" style="12" customWidth="1"/>
    <col min="5894" max="5894" width="9.140625" style="12" customWidth="1"/>
    <col min="5895" max="5895" width="8.7109375" style="12" customWidth="1"/>
    <col min="5896" max="5896" width="8.28515625" style="12" customWidth="1"/>
    <col min="5897" max="5897" width="8.7109375" style="12" customWidth="1"/>
    <col min="5898" max="5899" width="7.7109375" style="12" customWidth="1"/>
    <col min="5900" max="5900" width="8.140625" style="12" customWidth="1"/>
    <col min="5901" max="5903" width="7.7109375" style="12" customWidth="1"/>
    <col min="5904" max="5904" width="10.28515625" style="12" customWidth="1"/>
    <col min="5905" max="5905" width="12.42578125" style="12" bestFit="1" customWidth="1"/>
    <col min="5906" max="5906" width="12.42578125" style="12" customWidth="1"/>
    <col min="5907" max="6146" width="9.140625" style="12"/>
    <col min="6147" max="6147" width="17.140625" style="12" customWidth="1"/>
    <col min="6148" max="6148" width="14.28515625" style="12" customWidth="1"/>
    <col min="6149" max="6149" width="8.7109375" style="12" customWidth="1"/>
    <col min="6150" max="6150" width="9.140625" style="12" customWidth="1"/>
    <col min="6151" max="6151" width="8.7109375" style="12" customWidth="1"/>
    <col min="6152" max="6152" width="8.28515625" style="12" customWidth="1"/>
    <col min="6153" max="6153" width="8.7109375" style="12" customWidth="1"/>
    <col min="6154" max="6155" width="7.7109375" style="12" customWidth="1"/>
    <col min="6156" max="6156" width="8.140625" style="12" customWidth="1"/>
    <col min="6157" max="6159" width="7.7109375" style="12" customWidth="1"/>
    <col min="6160" max="6160" width="10.28515625" style="12" customWidth="1"/>
    <col min="6161" max="6161" width="12.42578125" style="12" bestFit="1" customWidth="1"/>
    <col min="6162" max="6162" width="12.42578125" style="12" customWidth="1"/>
    <col min="6163" max="6402" width="9.140625" style="12"/>
    <col min="6403" max="6403" width="17.140625" style="12" customWidth="1"/>
    <col min="6404" max="6404" width="14.28515625" style="12" customWidth="1"/>
    <col min="6405" max="6405" width="8.7109375" style="12" customWidth="1"/>
    <col min="6406" max="6406" width="9.140625" style="12" customWidth="1"/>
    <col min="6407" max="6407" width="8.7109375" style="12" customWidth="1"/>
    <col min="6408" max="6408" width="8.28515625" style="12" customWidth="1"/>
    <col min="6409" max="6409" width="8.7109375" style="12" customWidth="1"/>
    <col min="6410" max="6411" width="7.7109375" style="12" customWidth="1"/>
    <col min="6412" max="6412" width="8.140625" style="12" customWidth="1"/>
    <col min="6413" max="6415" width="7.7109375" style="12" customWidth="1"/>
    <col min="6416" max="6416" width="10.28515625" style="12" customWidth="1"/>
    <col min="6417" max="6417" width="12.42578125" style="12" bestFit="1" customWidth="1"/>
    <col min="6418" max="6418" width="12.42578125" style="12" customWidth="1"/>
    <col min="6419" max="6658" width="9.140625" style="12"/>
    <col min="6659" max="6659" width="17.140625" style="12" customWidth="1"/>
    <col min="6660" max="6660" width="14.28515625" style="12" customWidth="1"/>
    <col min="6661" max="6661" width="8.7109375" style="12" customWidth="1"/>
    <col min="6662" max="6662" width="9.140625" style="12" customWidth="1"/>
    <col min="6663" max="6663" width="8.7109375" style="12" customWidth="1"/>
    <col min="6664" max="6664" width="8.28515625" style="12" customWidth="1"/>
    <col min="6665" max="6665" width="8.7109375" style="12" customWidth="1"/>
    <col min="6666" max="6667" width="7.7109375" style="12" customWidth="1"/>
    <col min="6668" max="6668" width="8.140625" style="12" customWidth="1"/>
    <col min="6669" max="6671" width="7.7109375" style="12" customWidth="1"/>
    <col min="6672" max="6672" width="10.28515625" style="12" customWidth="1"/>
    <col min="6673" max="6673" width="12.42578125" style="12" bestFit="1" customWidth="1"/>
    <col min="6674" max="6674" width="12.42578125" style="12" customWidth="1"/>
    <col min="6675" max="6914" width="9.140625" style="12"/>
    <col min="6915" max="6915" width="17.140625" style="12" customWidth="1"/>
    <col min="6916" max="6916" width="14.28515625" style="12" customWidth="1"/>
    <col min="6917" max="6917" width="8.7109375" style="12" customWidth="1"/>
    <col min="6918" max="6918" width="9.140625" style="12" customWidth="1"/>
    <col min="6919" max="6919" width="8.7109375" style="12" customWidth="1"/>
    <col min="6920" max="6920" width="8.28515625" style="12" customWidth="1"/>
    <col min="6921" max="6921" width="8.7109375" style="12" customWidth="1"/>
    <col min="6922" max="6923" width="7.7109375" style="12" customWidth="1"/>
    <col min="6924" max="6924" width="8.140625" style="12" customWidth="1"/>
    <col min="6925" max="6927" width="7.7109375" style="12" customWidth="1"/>
    <col min="6928" max="6928" width="10.28515625" style="12" customWidth="1"/>
    <col min="6929" max="6929" width="12.42578125" style="12" bestFit="1" customWidth="1"/>
    <col min="6930" max="6930" width="12.42578125" style="12" customWidth="1"/>
    <col min="6931" max="7170" width="9.140625" style="12"/>
    <col min="7171" max="7171" width="17.140625" style="12" customWidth="1"/>
    <col min="7172" max="7172" width="14.28515625" style="12" customWidth="1"/>
    <col min="7173" max="7173" width="8.7109375" style="12" customWidth="1"/>
    <col min="7174" max="7174" width="9.140625" style="12" customWidth="1"/>
    <col min="7175" max="7175" width="8.7109375" style="12" customWidth="1"/>
    <col min="7176" max="7176" width="8.28515625" style="12" customWidth="1"/>
    <col min="7177" max="7177" width="8.7109375" style="12" customWidth="1"/>
    <col min="7178" max="7179" width="7.7109375" style="12" customWidth="1"/>
    <col min="7180" max="7180" width="8.140625" style="12" customWidth="1"/>
    <col min="7181" max="7183" width="7.7109375" style="12" customWidth="1"/>
    <col min="7184" max="7184" width="10.28515625" style="12" customWidth="1"/>
    <col min="7185" max="7185" width="12.42578125" style="12" bestFit="1" customWidth="1"/>
    <col min="7186" max="7186" width="12.42578125" style="12" customWidth="1"/>
    <col min="7187" max="7426" width="9.140625" style="12"/>
    <col min="7427" max="7427" width="17.140625" style="12" customWidth="1"/>
    <col min="7428" max="7428" width="14.28515625" style="12" customWidth="1"/>
    <col min="7429" max="7429" width="8.7109375" style="12" customWidth="1"/>
    <col min="7430" max="7430" width="9.140625" style="12" customWidth="1"/>
    <col min="7431" max="7431" width="8.7109375" style="12" customWidth="1"/>
    <col min="7432" max="7432" width="8.28515625" style="12" customWidth="1"/>
    <col min="7433" max="7433" width="8.7109375" style="12" customWidth="1"/>
    <col min="7434" max="7435" width="7.7109375" style="12" customWidth="1"/>
    <col min="7436" max="7436" width="8.140625" style="12" customWidth="1"/>
    <col min="7437" max="7439" width="7.7109375" style="12" customWidth="1"/>
    <col min="7440" max="7440" width="10.28515625" style="12" customWidth="1"/>
    <col min="7441" max="7441" width="12.42578125" style="12" bestFit="1" customWidth="1"/>
    <col min="7442" max="7442" width="12.42578125" style="12" customWidth="1"/>
    <col min="7443" max="7682" width="9.140625" style="12"/>
    <col min="7683" max="7683" width="17.140625" style="12" customWidth="1"/>
    <col min="7684" max="7684" width="14.28515625" style="12" customWidth="1"/>
    <col min="7685" max="7685" width="8.7109375" style="12" customWidth="1"/>
    <col min="7686" max="7686" width="9.140625" style="12" customWidth="1"/>
    <col min="7687" max="7687" width="8.7109375" style="12" customWidth="1"/>
    <col min="7688" max="7688" width="8.28515625" style="12" customWidth="1"/>
    <col min="7689" max="7689" width="8.7109375" style="12" customWidth="1"/>
    <col min="7690" max="7691" width="7.7109375" style="12" customWidth="1"/>
    <col min="7692" max="7692" width="8.140625" style="12" customWidth="1"/>
    <col min="7693" max="7695" width="7.7109375" style="12" customWidth="1"/>
    <col min="7696" max="7696" width="10.28515625" style="12" customWidth="1"/>
    <col min="7697" max="7697" width="12.42578125" style="12" bestFit="1" customWidth="1"/>
    <col min="7698" max="7698" width="12.42578125" style="12" customWidth="1"/>
    <col min="7699" max="7938" width="9.140625" style="12"/>
    <col min="7939" max="7939" width="17.140625" style="12" customWidth="1"/>
    <col min="7940" max="7940" width="14.28515625" style="12" customWidth="1"/>
    <col min="7941" max="7941" width="8.7109375" style="12" customWidth="1"/>
    <col min="7942" max="7942" width="9.140625" style="12" customWidth="1"/>
    <col min="7943" max="7943" width="8.7109375" style="12" customWidth="1"/>
    <col min="7944" max="7944" width="8.28515625" style="12" customWidth="1"/>
    <col min="7945" max="7945" width="8.7109375" style="12" customWidth="1"/>
    <col min="7946" max="7947" width="7.7109375" style="12" customWidth="1"/>
    <col min="7948" max="7948" width="8.140625" style="12" customWidth="1"/>
    <col min="7949" max="7951" width="7.7109375" style="12" customWidth="1"/>
    <col min="7952" max="7952" width="10.28515625" style="12" customWidth="1"/>
    <col min="7953" max="7953" width="12.42578125" style="12" bestFit="1" customWidth="1"/>
    <col min="7954" max="7954" width="12.42578125" style="12" customWidth="1"/>
    <col min="7955" max="8194" width="9.140625" style="12"/>
    <col min="8195" max="8195" width="17.140625" style="12" customWidth="1"/>
    <col min="8196" max="8196" width="14.28515625" style="12" customWidth="1"/>
    <col min="8197" max="8197" width="8.7109375" style="12" customWidth="1"/>
    <col min="8198" max="8198" width="9.140625" style="12" customWidth="1"/>
    <col min="8199" max="8199" width="8.7109375" style="12" customWidth="1"/>
    <col min="8200" max="8200" width="8.28515625" style="12" customWidth="1"/>
    <col min="8201" max="8201" width="8.7109375" style="12" customWidth="1"/>
    <col min="8202" max="8203" width="7.7109375" style="12" customWidth="1"/>
    <col min="8204" max="8204" width="8.140625" style="12" customWidth="1"/>
    <col min="8205" max="8207" width="7.7109375" style="12" customWidth="1"/>
    <col min="8208" max="8208" width="10.28515625" style="12" customWidth="1"/>
    <col min="8209" max="8209" width="12.42578125" style="12" bestFit="1" customWidth="1"/>
    <col min="8210" max="8210" width="12.42578125" style="12" customWidth="1"/>
    <col min="8211" max="8450" width="9.140625" style="12"/>
    <col min="8451" max="8451" width="17.140625" style="12" customWidth="1"/>
    <col min="8452" max="8452" width="14.28515625" style="12" customWidth="1"/>
    <col min="8453" max="8453" width="8.7109375" style="12" customWidth="1"/>
    <col min="8454" max="8454" width="9.140625" style="12" customWidth="1"/>
    <col min="8455" max="8455" width="8.7109375" style="12" customWidth="1"/>
    <col min="8456" max="8456" width="8.28515625" style="12" customWidth="1"/>
    <col min="8457" max="8457" width="8.7109375" style="12" customWidth="1"/>
    <col min="8458" max="8459" width="7.7109375" style="12" customWidth="1"/>
    <col min="8460" max="8460" width="8.140625" style="12" customWidth="1"/>
    <col min="8461" max="8463" width="7.7109375" style="12" customWidth="1"/>
    <col min="8464" max="8464" width="10.28515625" style="12" customWidth="1"/>
    <col min="8465" max="8465" width="12.42578125" style="12" bestFit="1" customWidth="1"/>
    <col min="8466" max="8466" width="12.42578125" style="12" customWidth="1"/>
    <col min="8467" max="8706" width="9.140625" style="12"/>
    <col min="8707" max="8707" width="17.140625" style="12" customWidth="1"/>
    <col min="8708" max="8708" width="14.28515625" style="12" customWidth="1"/>
    <col min="8709" max="8709" width="8.7109375" style="12" customWidth="1"/>
    <col min="8710" max="8710" width="9.140625" style="12" customWidth="1"/>
    <col min="8711" max="8711" width="8.7109375" style="12" customWidth="1"/>
    <col min="8712" max="8712" width="8.28515625" style="12" customWidth="1"/>
    <col min="8713" max="8713" width="8.7109375" style="12" customWidth="1"/>
    <col min="8714" max="8715" width="7.7109375" style="12" customWidth="1"/>
    <col min="8716" max="8716" width="8.140625" style="12" customWidth="1"/>
    <col min="8717" max="8719" width="7.7109375" style="12" customWidth="1"/>
    <col min="8720" max="8720" width="10.28515625" style="12" customWidth="1"/>
    <col min="8721" max="8721" width="12.42578125" style="12" bestFit="1" customWidth="1"/>
    <col min="8722" max="8722" width="12.42578125" style="12" customWidth="1"/>
    <col min="8723" max="8962" width="9.140625" style="12"/>
    <col min="8963" max="8963" width="17.140625" style="12" customWidth="1"/>
    <col min="8964" max="8964" width="14.28515625" style="12" customWidth="1"/>
    <col min="8965" max="8965" width="8.7109375" style="12" customWidth="1"/>
    <col min="8966" max="8966" width="9.140625" style="12" customWidth="1"/>
    <col min="8967" max="8967" width="8.7109375" style="12" customWidth="1"/>
    <col min="8968" max="8968" width="8.28515625" style="12" customWidth="1"/>
    <col min="8969" max="8969" width="8.7109375" style="12" customWidth="1"/>
    <col min="8970" max="8971" width="7.7109375" style="12" customWidth="1"/>
    <col min="8972" max="8972" width="8.140625" style="12" customWidth="1"/>
    <col min="8973" max="8975" width="7.7109375" style="12" customWidth="1"/>
    <col min="8976" max="8976" width="10.28515625" style="12" customWidth="1"/>
    <col min="8977" max="8977" width="12.42578125" style="12" bestFit="1" customWidth="1"/>
    <col min="8978" max="8978" width="12.42578125" style="12" customWidth="1"/>
    <col min="8979" max="9218" width="9.140625" style="12"/>
    <col min="9219" max="9219" width="17.140625" style="12" customWidth="1"/>
    <col min="9220" max="9220" width="14.28515625" style="12" customWidth="1"/>
    <col min="9221" max="9221" width="8.7109375" style="12" customWidth="1"/>
    <col min="9222" max="9222" width="9.140625" style="12" customWidth="1"/>
    <col min="9223" max="9223" width="8.7109375" style="12" customWidth="1"/>
    <col min="9224" max="9224" width="8.28515625" style="12" customWidth="1"/>
    <col min="9225" max="9225" width="8.7109375" style="12" customWidth="1"/>
    <col min="9226" max="9227" width="7.7109375" style="12" customWidth="1"/>
    <col min="9228" max="9228" width="8.140625" style="12" customWidth="1"/>
    <col min="9229" max="9231" width="7.7109375" style="12" customWidth="1"/>
    <col min="9232" max="9232" width="10.28515625" style="12" customWidth="1"/>
    <col min="9233" max="9233" width="12.42578125" style="12" bestFit="1" customWidth="1"/>
    <col min="9234" max="9234" width="12.42578125" style="12" customWidth="1"/>
    <col min="9235" max="9474" width="9.140625" style="12"/>
    <col min="9475" max="9475" width="17.140625" style="12" customWidth="1"/>
    <col min="9476" max="9476" width="14.28515625" style="12" customWidth="1"/>
    <col min="9477" max="9477" width="8.7109375" style="12" customWidth="1"/>
    <col min="9478" max="9478" width="9.140625" style="12" customWidth="1"/>
    <col min="9479" max="9479" width="8.7109375" style="12" customWidth="1"/>
    <col min="9480" max="9480" width="8.28515625" style="12" customWidth="1"/>
    <col min="9481" max="9481" width="8.7109375" style="12" customWidth="1"/>
    <col min="9482" max="9483" width="7.7109375" style="12" customWidth="1"/>
    <col min="9484" max="9484" width="8.140625" style="12" customWidth="1"/>
    <col min="9485" max="9487" width="7.7109375" style="12" customWidth="1"/>
    <col min="9488" max="9488" width="10.28515625" style="12" customWidth="1"/>
    <col min="9489" max="9489" width="12.42578125" style="12" bestFit="1" customWidth="1"/>
    <col min="9490" max="9490" width="12.42578125" style="12" customWidth="1"/>
    <col min="9491" max="9730" width="9.140625" style="12"/>
    <col min="9731" max="9731" width="17.140625" style="12" customWidth="1"/>
    <col min="9732" max="9732" width="14.28515625" style="12" customWidth="1"/>
    <col min="9733" max="9733" width="8.7109375" style="12" customWidth="1"/>
    <col min="9734" max="9734" width="9.140625" style="12" customWidth="1"/>
    <col min="9735" max="9735" width="8.7109375" style="12" customWidth="1"/>
    <col min="9736" max="9736" width="8.28515625" style="12" customWidth="1"/>
    <col min="9737" max="9737" width="8.7109375" style="12" customWidth="1"/>
    <col min="9738" max="9739" width="7.7109375" style="12" customWidth="1"/>
    <col min="9740" max="9740" width="8.140625" style="12" customWidth="1"/>
    <col min="9741" max="9743" width="7.7109375" style="12" customWidth="1"/>
    <col min="9744" max="9744" width="10.28515625" style="12" customWidth="1"/>
    <col min="9745" max="9745" width="12.42578125" style="12" bestFit="1" customWidth="1"/>
    <col min="9746" max="9746" width="12.42578125" style="12" customWidth="1"/>
    <col min="9747" max="9986" width="9.140625" style="12"/>
    <col min="9987" max="9987" width="17.140625" style="12" customWidth="1"/>
    <col min="9988" max="9988" width="14.28515625" style="12" customWidth="1"/>
    <col min="9989" max="9989" width="8.7109375" style="12" customWidth="1"/>
    <col min="9990" max="9990" width="9.140625" style="12" customWidth="1"/>
    <col min="9991" max="9991" width="8.7109375" style="12" customWidth="1"/>
    <col min="9992" max="9992" width="8.28515625" style="12" customWidth="1"/>
    <col min="9993" max="9993" width="8.7109375" style="12" customWidth="1"/>
    <col min="9994" max="9995" width="7.7109375" style="12" customWidth="1"/>
    <col min="9996" max="9996" width="8.140625" style="12" customWidth="1"/>
    <col min="9997" max="9999" width="7.7109375" style="12" customWidth="1"/>
    <col min="10000" max="10000" width="10.28515625" style="12" customWidth="1"/>
    <col min="10001" max="10001" width="12.42578125" style="12" bestFit="1" customWidth="1"/>
    <col min="10002" max="10002" width="12.42578125" style="12" customWidth="1"/>
    <col min="10003" max="10242" width="9.140625" style="12"/>
    <col min="10243" max="10243" width="17.140625" style="12" customWidth="1"/>
    <col min="10244" max="10244" width="14.28515625" style="12" customWidth="1"/>
    <col min="10245" max="10245" width="8.7109375" style="12" customWidth="1"/>
    <col min="10246" max="10246" width="9.140625" style="12" customWidth="1"/>
    <col min="10247" max="10247" width="8.7109375" style="12" customWidth="1"/>
    <col min="10248" max="10248" width="8.28515625" style="12" customWidth="1"/>
    <col min="10249" max="10249" width="8.7109375" style="12" customWidth="1"/>
    <col min="10250" max="10251" width="7.7109375" style="12" customWidth="1"/>
    <col min="10252" max="10252" width="8.140625" style="12" customWidth="1"/>
    <col min="10253" max="10255" width="7.7109375" style="12" customWidth="1"/>
    <col min="10256" max="10256" width="10.28515625" style="12" customWidth="1"/>
    <col min="10257" max="10257" width="12.42578125" style="12" bestFit="1" customWidth="1"/>
    <col min="10258" max="10258" width="12.42578125" style="12" customWidth="1"/>
    <col min="10259" max="10498" width="9.140625" style="12"/>
    <col min="10499" max="10499" width="17.140625" style="12" customWidth="1"/>
    <col min="10500" max="10500" width="14.28515625" style="12" customWidth="1"/>
    <col min="10501" max="10501" width="8.7109375" style="12" customWidth="1"/>
    <col min="10502" max="10502" width="9.140625" style="12" customWidth="1"/>
    <col min="10503" max="10503" width="8.7109375" style="12" customWidth="1"/>
    <col min="10504" max="10504" width="8.28515625" style="12" customWidth="1"/>
    <col min="10505" max="10505" width="8.7109375" style="12" customWidth="1"/>
    <col min="10506" max="10507" width="7.7109375" style="12" customWidth="1"/>
    <col min="10508" max="10508" width="8.140625" style="12" customWidth="1"/>
    <col min="10509" max="10511" width="7.7109375" style="12" customWidth="1"/>
    <col min="10512" max="10512" width="10.28515625" style="12" customWidth="1"/>
    <col min="10513" max="10513" width="12.42578125" style="12" bestFit="1" customWidth="1"/>
    <col min="10514" max="10514" width="12.42578125" style="12" customWidth="1"/>
    <col min="10515" max="10754" width="9.140625" style="12"/>
    <col min="10755" max="10755" width="17.140625" style="12" customWidth="1"/>
    <col min="10756" max="10756" width="14.28515625" style="12" customWidth="1"/>
    <col min="10757" max="10757" width="8.7109375" style="12" customWidth="1"/>
    <col min="10758" max="10758" width="9.140625" style="12" customWidth="1"/>
    <col min="10759" max="10759" width="8.7109375" style="12" customWidth="1"/>
    <col min="10760" max="10760" width="8.28515625" style="12" customWidth="1"/>
    <col min="10761" max="10761" width="8.7109375" style="12" customWidth="1"/>
    <col min="10762" max="10763" width="7.7109375" style="12" customWidth="1"/>
    <col min="10764" max="10764" width="8.140625" style="12" customWidth="1"/>
    <col min="10765" max="10767" width="7.7109375" style="12" customWidth="1"/>
    <col min="10768" max="10768" width="10.28515625" style="12" customWidth="1"/>
    <col min="10769" max="10769" width="12.42578125" style="12" bestFit="1" customWidth="1"/>
    <col min="10770" max="10770" width="12.42578125" style="12" customWidth="1"/>
    <col min="10771" max="11010" width="9.140625" style="12"/>
    <col min="11011" max="11011" width="17.140625" style="12" customWidth="1"/>
    <col min="11012" max="11012" width="14.28515625" style="12" customWidth="1"/>
    <col min="11013" max="11013" width="8.7109375" style="12" customWidth="1"/>
    <col min="11014" max="11014" width="9.140625" style="12" customWidth="1"/>
    <col min="11015" max="11015" width="8.7109375" style="12" customWidth="1"/>
    <col min="11016" max="11016" width="8.28515625" style="12" customWidth="1"/>
    <col min="11017" max="11017" width="8.7109375" style="12" customWidth="1"/>
    <col min="11018" max="11019" width="7.7109375" style="12" customWidth="1"/>
    <col min="11020" max="11020" width="8.140625" style="12" customWidth="1"/>
    <col min="11021" max="11023" width="7.7109375" style="12" customWidth="1"/>
    <col min="11024" max="11024" width="10.28515625" style="12" customWidth="1"/>
    <col min="11025" max="11025" width="12.42578125" style="12" bestFit="1" customWidth="1"/>
    <col min="11026" max="11026" width="12.42578125" style="12" customWidth="1"/>
    <col min="11027" max="11266" width="9.140625" style="12"/>
    <col min="11267" max="11267" width="17.140625" style="12" customWidth="1"/>
    <col min="11268" max="11268" width="14.28515625" style="12" customWidth="1"/>
    <col min="11269" max="11269" width="8.7109375" style="12" customWidth="1"/>
    <col min="11270" max="11270" width="9.140625" style="12" customWidth="1"/>
    <col min="11271" max="11271" width="8.7109375" style="12" customWidth="1"/>
    <col min="11272" max="11272" width="8.28515625" style="12" customWidth="1"/>
    <col min="11273" max="11273" width="8.7109375" style="12" customWidth="1"/>
    <col min="11274" max="11275" width="7.7109375" style="12" customWidth="1"/>
    <col min="11276" max="11276" width="8.140625" style="12" customWidth="1"/>
    <col min="11277" max="11279" width="7.7109375" style="12" customWidth="1"/>
    <col min="11280" max="11280" width="10.28515625" style="12" customWidth="1"/>
    <col min="11281" max="11281" width="12.42578125" style="12" bestFit="1" customWidth="1"/>
    <col min="11282" max="11282" width="12.42578125" style="12" customWidth="1"/>
    <col min="11283" max="11522" width="9.140625" style="12"/>
    <col min="11523" max="11523" width="17.140625" style="12" customWidth="1"/>
    <col min="11524" max="11524" width="14.28515625" style="12" customWidth="1"/>
    <col min="11525" max="11525" width="8.7109375" style="12" customWidth="1"/>
    <col min="11526" max="11526" width="9.140625" style="12" customWidth="1"/>
    <col min="11527" max="11527" width="8.7109375" style="12" customWidth="1"/>
    <col min="11528" max="11528" width="8.28515625" style="12" customWidth="1"/>
    <col min="11529" max="11529" width="8.7109375" style="12" customWidth="1"/>
    <col min="11530" max="11531" width="7.7109375" style="12" customWidth="1"/>
    <col min="11532" max="11532" width="8.140625" style="12" customWidth="1"/>
    <col min="11533" max="11535" width="7.7109375" style="12" customWidth="1"/>
    <col min="11536" max="11536" width="10.28515625" style="12" customWidth="1"/>
    <col min="11537" max="11537" width="12.42578125" style="12" bestFit="1" customWidth="1"/>
    <col min="11538" max="11538" width="12.42578125" style="12" customWidth="1"/>
    <col min="11539" max="11778" width="9.140625" style="12"/>
    <col min="11779" max="11779" width="17.140625" style="12" customWidth="1"/>
    <col min="11780" max="11780" width="14.28515625" style="12" customWidth="1"/>
    <col min="11781" max="11781" width="8.7109375" style="12" customWidth="1"/>
    <col min="11782" max="11782" width="9.140625" style="12" customWidth="1"/>
    <col min="11783" max="11783" width="8.7109375" style="12" customWidth="1"/>
    <col min="11784" max="11784" width="8.28515625" style="12" customWidth="1"/>
    <col min="11785" max="11785" width="8.7109375" style="12" customWidth="1"/>
    <col min="11786" max="11787" width="7.7109375" style="12" customWidth="1"/>
    <col min="11788" max="11788" width="8.140625" style="12" customWidth="1"/>
    <col min="11789" max="11791" width="7.7109375" style="12" customWidth="1"/>
    <col min="11792" max="11792" width="10.28515625" style="12" customWidth="1"/>
    <col min="11793" max="11793" width="12.42578125" style="12" bestFit="1" customWidth="1"/>
    <col min="11794" max="11794" width="12.42578125" style="12" customWidth="1"/>
    <col min="11795" max="12034" width="9.140625" style="12"/>
    <col min="12035" max="12035" width="17.140625" style="12" customWidth="1"/>
    <col min="12036" max="12036" width="14.28515625" style="12" customWidth="1"/>
    <col min="12037" max="12037" width="8.7109375" style="12" customWidth="1"/>
    <col min="12038" max="12038" width="9.140625" style="12" customWidth="1"/>
    <col min="12039" max="12039" width="8.7109375" style="12" customWidth="1"/>
    <col min="12040" max="12040" width="8.28515625" style="12" customWidth="1"/>
    <col min="12041" max="12041" width="8.7109375" style="12" customWidth="1"/>
    <col min="12042" max="12043" width="7.7109375" style="12" customWidth="1"/>
    <col min="12044" max="12044" width="8.140625" style="12" customWidth="1"/>
    <col min="12045" max="12047" width="7.7109375" style="12" customWidth="1"/>
    <col min="12048" max="12048" width="10.28515625" style="12" customWidth="1"/>
    <col min="12049" max="12049" width="12.42578125" style="12" bestFit="1" customWidth="1"/>
    <col min="12050" max="12050" width="12.42578125" style="12" customWidth="1"/>
    <col min="12051" max="12290" width="9.140625" style="12"/>
    <col min="12291" max="12291" width="17.140625" style="12" customWidth="1"/>
    <col min="12292" max="12292" width="14.28515625" style="12" customWidth="1"/>
    <col min="12293" max="12293" width="8.7109375" style="12" customWidth="1"/>
    <col min="12294" max="12294" width="9.140625" style="12" customWidth="1"/>
    <col min="12295" max="12295" width="8.7109375" style="12" customWidth="1"/>
    <col min="12296" max="12296" width="8.28515625" style="12" customWidth="1"/>
    <col min="12297" max="12297" width="8.7109375" style="12" customWidth="1"/>
    <col min="12298" max="12299" width="7.7109375" style="12" customWidth="1"/>
    <col min="12300" max="12300" width="8.140625" style="12" customWidth="1"/>
    <col min="12301" max="12303" width="7.7109375" style="12" customWidth="1"/>
    <col min="12304" max="12304" width="10.28515625" style="12" customWidth="1"/>
    <col min="12305" max="12305" width="12.42578125" style="12" bestFit="1" customWidth="1"/>
    <col min="12306" max="12306" width="12.42578125" style="12" customWidth="1"/>
    <col min="12307" max="12546" width="9.140625" style="12"/>
    <col min="12547" max="12547" width="17.140625" style="12" customWidth="1"/>
    <col min="12548" max="12548" width="14.28515625" style="12" customWidth="1"/>
    <col min="12549" max="12549" width="8.7109375" style="12" customWidth="1"/>
    <col min="12550" max="12550" width="9.140625" style="12" customWidth="1"/>
    <col min="12551" max="12551" width="8.7109375" style="12" customWidth="1"/>
    <col min="12552" max="12552" width="8.28515625" style="12" customWidth="1"/>
    <col min="12553" max="12553" width="8.7109375" style="12" customWidth="1"/>
    <col min="12554" max="12555" width="7.7109375" style="12" customWidth="1"/>
    <col min="12556" max="12556" width="8.140625" style="12" customWidth="1"/>
    <col min="12557" max="12559" width="7.7109375" style="12" customWidth="1"/>
    <col min="12560" max="12560" width="10.28515625" style="12" customWidth="1"/>
    <col min="12561" max="12561" width="12.42578125" style="12" bestFit="1" customWidth="1"/>
    <col min="12562" max="12562" width="12.42578125" style="12" customWidth="1"/>
    <col min="12563" max="12802" width="9.140625" style="12"/>
    <col min="12803" max="12803" width="17.140625" style="12" customWidth="1"/>
    <col min="12804" max="12804" width="14.28515625" style="12" customWidth="1"/>
    <col min="12805" max="12805" width="8.7109375" style="12" customWidth="1"/>
    <col min="12806" max="12806" width="9.140625" style="12" customWidth="1"/>
    <col min="12807" max="12807" width="8.7109375" style="12" customWidth="1"/>
    <col min="12808" max="12808" width="8.28515625" style="12" customWidth="1"/>
    <col min="12809" max="12809" width="8.7109375" style="12" customWidth="1"/>
    <col min="12810" max="12811" width="7.7109375" style="12" customWidth="1"/>
    <col min="12812" max="12812" width="8.140625" style="12" customWidth="1"/>
    <col min="12813" max="12815" width="7.7109375" style="12" customWidth="1"/>
    <col min="12816" max="12816" width="10.28515625" style="12" customWidth="1"/>
    <col min="12817" max="12817" width="12.42578125" style="12" bestFit="1" customWidth="1"/>
    <col min="12818" max="12818" width="12.42578125" style="12" customWidth="1"/>
    <col min="12819" max="13058" width="9.140625" style="12"/>
    <col min="13059" max="13059" width="17.140625" style="12" customWidth="1"/>
    <col min="13060" max="13060" width="14.28515625" style="12" customWidth="1"/>
    <col min="13061" max="13061" width="8.7109375" style="12" customWidth="1"/>
    <col min="13062" max="13062" width="9.140625" style="12" customWidth="1"/>
    <col min="13063" max="13063" width="8.7109375" style="12" customWidth="1"/>
    <col min="13064" max="13064" width="8.28515625" style="12" customWidth="1"/>
    <col min="13065" max="13065" width="8.7109375" style="12" customWidth="1"/>
    <col min="13066" max="13067" width="7.7109375" style="12" customWidth="1"/>
    <col min="13068" max="13068" width="8.140625" style="12" customWidth="1"/>
    <col min="13069" max="13071" width="7.7109375" style="12" customWidth="1"/>
    <col min="13072" max="13072" width="10.28515625" style="12" customWidth="1"/>
    <col min="13073" max="13073" width="12.42578125" style="12" bestFit="1" customWidth="1"/>
    <col min="13074" max="13074" width="12.42578125" style="12" customWidth="1"/>
    <col min="13075" max="13314" width="9.140625" style="12"/>
    <col min="13315" max="13315" width="17.140625" style="12" customWidth="1"/>
    <col min="13316" max="13316" width="14.28515625" style="12" customWidth="1"/>
    <col min="13317" max="13317" width="8.7109375" style="12" customWidth="1"/>
    <col min="13318" max="13318" width="9.140625" style="12" customWidth="1"/>
    <col min="13319" max="13319" width="8.7109375" style="12" customWidth="1"/>
    <col min="13320" max="13320" width="8.28515625" style="12" customWidth="1"/>
    <col min="13321" max="13321" width="8.7109375" style="12" customWidth="1"/>
    <col min="13322" max="13323" width="7.7109375" style="12" customWidth="1"/>
    <col min="13324" max="13324" width="8.140625" style="12" customWidth="1"/>
    <col min="13325" max="13327" width="7.7109375" style="12" customWidth="1"/>
    <col min="13328" max="13328" width="10.28515625" style="12" customWidth="1"/>
    <col min="13329" max="13329" width="12.42578125" style="12" bestFit="1" customWidth="1"/>
    <col min="13330" max="13330" width="12.42578125" style="12" customWidth="1"/>
    <col min="13331" max="13570" width="9.140625" style="12"/>
    <col min="13571" max="13571" width="17.140625" style="12" customWidth="1"/>
    <col min="13572" max="13572" width="14.28515625" style="12" customWidth="1"/>
    <col min="13573" max="13573" width="8.7109375" style="12" customWidth="1"/>
    <col min="13574" max="13574" width="9.140625" style="12" customWidth="1"/>
    <col min="13575" max="13575" width="8.7109375" style="12" customWidth="1"/>
    <col min="13576" max="13576" width="8.28515625" style="12" customWidth="1"/>
    <col min="13577" max="13577" width="8.7109375" style="12" customWidth="1"/>
    <col min="13578" max="13579" width="7.7109375" style="12" customWidth="1"/>
    <col min="13580" max="13580" width="8.140625" style="12" customWidth="1"/>
    <col min="13581" max="13583" width="7.7109375" style="12" customWidth="1"/>
    <col min="13584" max="13584" width="10.28515625" style="12" customWidth="1"/>
    <col min="13585" max="13585" width="12.42578125" style="12" bestFit="1" customWidth="1"/>
    <col min="13586" max="13586" width="12.42578125" style="12" customWidth="1"/>
    <col min="13587" max="13826" width="9.140625" style="12"/>
    <col min="13827" max="13827" width="17.140625" style="12" customWidth="1"/>
    <col min="13828" max="13828" width="14.28515625" style="12" customWidth="1"/>
    <col min="13829" max="13829" width="8.7109375" style="12" customWidth="1"/>
    <col min="13830" max="13830" width="9.140625" style="12" customWidth="1"/>
    <col min="13831" max="13831" width="8.7109375" style="12" customWidth="1"/>
    <col min="13832" max="13832" width="8.28515625" style="12" customWidth="1"/>
    <col min="13833" max="13833" width="8.7109375" style="12" customWidth="1"/>
    <col min="13834" max="13835" width="7.7109375" style="12" customWidth="1"/>
    <col min="13836" max="13836" width="8.140625" style="12" customWidth="1"/>
    <col min="13837" max="13839" width="7.7109375" style="12" customWidth="1"/>
    <col min="13840" max="13840" width="10.28515625" style="12" customWidth="1"/>
    <col min="13841" max="13841" width="12.42578125" style="12" bestFit="1" customWidth="1"/>
    <col min="13842" max="13842" width="12.42578125" style="12" customWidth="1"/>
    <col min="13843" max="14082" width="9.140625" style="12"/>
    <col min="14083" max="14083" width="17.140625" style="12" customWidth="1"/>
    <col min="14084" max="14084" width="14.28515625" style="12" customWidth="1"/>
    <col min="14085" max="14085" width="8.7109375" style="12" customWidth="1"/>
    <col min="14086" max="14086" width="9.140625" style="12" customWidth="1"/>
    <col min="14087" max="14087" width="8.7109375" style="12" customWidth="1"/>
    <col min="14088" max="14088" width="8.28515625" style="12" customWidth="1"/>
    <col min="14089" max="14089" width="8.7109375" style="12" customWidth="1"/>
    <col min="14090" max="14091" width="7.7109375" style="12" customWidth="1"/>
    <col min="14092" max="14092" width="8.140625" style="12" customWidth="1"/>
    <col min="14093" max="14095" width="7.7109375" style="12" customWidth="1"/>
    <col min="14096" max="14096" width="10.28515625" style="12" customWidth="1"/>
    <col min="14097" max="14097" width="12.42578125" style="12" bestFit="1" customWidth="1"/>
    <col min="14098" max="14098" width="12.42578125" style="12" customWidth="1"/>
    <col min="14099" max="14338" width="9.140625" style="12"/>
    <col min="14339" max="14339" width="17.140625" style="12" customWidth="1"/>
    <col min="14340" max="14340" width="14.28515625" style="12" customWidth="1"/>
    <col min="14341" max="14341" width="8.7109375" style="12" customWidth="1"/>
    <col min="14342" max="14342" width="9.140625" style="12" customWidth="1"/>
    <col min="14343" max="14343" width="8.7109375" style="12" customWidth="1"/>
    <col min="14344" max="14344" width="8.28515625" style="12" customWidth="1"/>
    <col min="14345" max="14345" width="8.7109375" style="12" customWidth="1"/>
    <col min="14346" max="14347" width="7.7109375" style="12" customWidth="1"/>
    <col min="14348" max="14348" width="8.140625" style="12" customWidth="1"/>
    <col min="14349" max="14351" width="7.7109375" style="12" customWidth="1"/>
    <col min="14352" max="14352" width="10.28515625" style="12" customWidth="1"/>
    <col min="14353" max="14353" width="12.42578125" style="12" bestFit="1" customWidth="1"/>
    <col min="14354" max="14354" width="12.42578125" style="12" customWidth="1"/>
    <col min="14355" max="14594" width="9.140625" style="12"/>
    <col min="14595" max="14595" width="17.140625" style="12" customWidth="1"/>
    <col min="14596" max="14596" width="14.28515625" style="12" customWidth="1"/>
    <col min="14597" max="14597" width="8.7109375" style="12" customWidth="1"/>
    <col min="14598" max="14598" width="9.140625" style="12" customWidth="1"/>
    <col min="14599" max="14599" width="8.7109375" style="12" customWidth="1"/>
    <col min="14600" max="14600" width="8.28515625" style="12" customWidth="1"/>
    <col min="14601" max="14601" width="8.7109375" style="12" customWidth="1"/>
    <col min="14602" max="14603" width="7.7109375" style="12" customWidth="1"/>
    <col min="14604" max="14604" width="8.140625" style="12" customWidth="1"/>
    <col min="14605" max="14607" width="7.7109375" style="12" customWidth="1"/>
    <col min="14608" max="14608" width="10.28515625" style="12" customWidth="1"/>
    <col min="14609" max="14609" width="12.42578125" style="12" bestFit="1" customWidth="1"/>
    <col min="14610" max="14610" width="12.42578125" style="12" customWidth="1"/>
    <col min="14611" max="14850" width="9.140625" style="12"/>
    <col min="14851" max="14851" width="17.140625" style="12" customWidth="1"/>
    <col min="14852" max="14852" width="14.28515625" style="12" customWidth="1"/>
    <col min="14853" max="14853" width="8.7109375" style="12" customWidth="1"/>
    <col min="14854" max="14854" width="9.140625" style="12" customWidth="1"/>
    <col min="14855" max="14855" width="8.7109375" style="12" customWidth="1"/>
    <col min="14856" max="14856" width="8.28515625" style="12" customWidth="1"/>
    <col min="14857" max="14857" width="8.7109375" style="12" customWidth="1"/>
    <col min="14858" max="14859" width="7.7109375" style="12" customWidth="1"/>
    <col min="14860" max="14860" width="8.140625" style="12" customWidth="1"/>
    <col min="14861" max="14863" width="7.7109375" style="12" customWidth="1"/>
    <col min="14864" max="14864" width="10.28515625" style="12" customWidth="1"/>
    <col min="14865" max="14865" width="12.42578125" style="12" bestFit="1" customWidth="1"/>
    <col min="14866" max="14866" width="12.42578125" style="12" customWidth="1"/>
    <col min="14867" max="15106" width="9.140625" style="12"/>
    <col min="15107" max="15107" width="17.140625" style="12" customWidth="1"/>
    <col min="15108" max="15108" width="14.28515625" style="12" customWidth="1"/>
    <col min="15109" max="15109" width="8.7109375" style="12" customWidth="1"/>
    <col min="15110" max="15110" width="9.140625" style="12" customWidth="1"/>
    <col min="15111" max="15111" width="8.7109375" style="12" customWidth="1"/>
    <col min="15112" max="15112" width="8.28515625" style="12" customWidth="1"/>
    <col min="15113" max="15113" width="8.7109375" style="12" customWidth="1"/>
    <col min="15114" max="15115" width="7.7109375" style="12" customWidth="1"/>
    <col min="15116" max="15116" width="8.140625" style="12" customWidth="1"/>
    <col min="15117" max="15119" width="7.7109375" style="12" customWidth="1"/>
    <col min="15120" max="15120" width="10.28515625" style="12" customWidth="1"/>
    <col min="15121" max="15121" width="12.42578125" style="12" bestFit="1" customWidth="1"/>
    <col min="15122" max="15122" width="12.42578125" style="12" customWidth="1"/>
    <col min="15123" max="15362" width="9.140625" style="12"/>
    <col min="15363" max="15363" width="17.140625" style="12" customWidth="1"/>
    <col min="15364" max="15364" width="14.28515625" style="12" customWidth="1"/>
    <col min="15365" max="15365" width="8.7109375" style="12" customWidth="1"/>
    <col min="15366" max="15366" width="9.140625" style="12" customWidth="1"/>
    <col min="15367" max="15367" width="8.7109375" style="12" customWidth="1"/>
    <col min="15368" max="15368" width="8.28515625" style="12" customWidth="1"/>
    <col min="15369" max="15369" width="8.7109375" style="12" customWidth="1"/>
    <col min="15370" max="15371" width="7.7109375" style="12" customWidth="1"/>
    <col min="15372" max="15372" width="8.140625" style="12" customWidth="1"/>
    <col min="15373" max="15375" width="7.7109375" style="12" customWidth="1"/>
    <col min="15376" max="15376" width="10.28515625" style="12" customWidth="1"/>
    <col min="15377" max="15377" width="12.42578125" style="12" bestFit="1" customWidth="1"/>
    <col min="15378" max="15378" width="12.42578125" style="12" customWidth="1"/>
    <col min="15379" max="15618" width="9.140625" style="12"/>
    <col min="15619" max="15619" width="17.140625" style="12" customWidth="1"/>
    <col min="15620" max="15620" width="14.28515625" style="12" customWidth="1"/>
    <col min="15621" max="15621" width="8.7109375" style="12" customWidth="1"/>
    <col min="15622" max="15622" width="9.140625" style="12" customWidth="1"/>
    <col min="15623" max="15623" width="8.7109375" style="12" customWidth="1"/>
    <col min="15624" max="15624" width="8.28515625" style="12" customWidth="1"/>
    <col min="15625" max="15625" width="8.7109375" style="12" customWidth="1"/>
    <col min="15626" max="15627" width="7.7109375" style="12" customWidth="1"/>
    <col min="15628" max="15628" width="8.140625" style="12" customWidth="1"/>
    <col min="15629" max="15631" width="7.7109375" style="12" customWidth="1"/>
    <col min="15632" max="15632" width="10.28515625" style="12" customWidth="1"/>
    <col min="15633" max="15633" width="12.42578125" style="12" bestFit="1" customWidth="1"/>
    <col min="15634" max="15634" width="12.42578125" style="12" customWidth="1"/>
    <col min="15635" max="15874" width="9.140625" style="12"/>
    <col min="15875" max="15875" width="17.140625" style="12" customWidth="1"/>
    <col min="15876" max="15876" width="14.28515625" style="12" customWidth="1"/>
    <col min="15877" max="15877" width="8.7109375" style="12" customWidth="1"/>
    <col min="15878" max="15878" width="9.140625" style="12" customWidth="1"/>
    <col min="15879" max="15879" width="8.7109375" style="12" customWidth="1"/>
    <col min="15880" max="15880" width="8.28515625" style="12" customWidth="1"/>
    <col min="15881" max="15881" width="8.7109375" style="12" customWidth="1"/>
    <col min="15882" max="15883" width="7.7109375" style="12" customWidth="1"/>
    <col min="15884" max="15884" width="8.140625" style="12" customWidth="1"/>
    <col min="15885" max="15887" width="7.7109375" style="12" customWidth="1"/>
    <col min="15888" max="15888" width="10.28515625" style="12" customWidth="1"/>
    <col min="15889" max="15889" width="12.42578125" style="12" bestFit="1" customWidth="1"/>
    <col min="15890" max="15890" width="12.42578125" style="12" customWidth="1"/>
    <col min="15891" max="16130" width="9.140625" style="12"/>
    <col min="16131" max="16131" width="17.140625" style="12" customWidth="1"/>
    <col min="16132" max="16132" width="14.28515625" style="12" customWidth="1"/>
    <col min="16133" max="16133" width="8.7109375" style="12" customWidth="1"/>
    <col min="16134" max="16134" width="9.140625" style="12" customWidth="1"/>
    <col min="16135" max="16135" width="8.7109375" style="12" customWidth="1"/>
    <col min="16136" max="16136" width="8.28515625" style="12" customWidth="1"/>
    <col min="16137" max="16137" width="8.7109375" style="12" customWidth="1"/>
    <col min="16138" max="16139" width="7.7109375" style="12" customWidth="1"/>
    <col min="16140" max="16140" width="8.140625" style="12" customWidth="1"/>
    <col min="16141" max="16143" width="7.7109375" style="12" customWidth="1"/>
    <col min="16144" max="16144" width="10.28515625" style="12" customWidth="1"/>
    <col min="16145" max="16145" width="12.42578125" style="12" bestFit="1" customWidth="1"/>
    <col min="16146" max="16146" width="12.42578125" style="12" customWidth="1"/>
    <col min="16147" max="16384" width="9.140625" style="12"/>
  </cols>
  <sheetData>
    <row r="1" spans="1:21" s="186" customFormat="1" ht="22.5" x14ac:dyDescent="0.2">
      <c r="A1" s="1536"/>
      <c r="B1" s="1536"/>
      <c r="C1" s="1536"/>
      <c r="D1" s="1536"/>
      <c r="E1" s="15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86" customFormat="1" ht="22.5" x14ac:dyDescent="0.2">
      <c r="A2" s="226"/>
      <c r="B2" s="226"/>
      <c r="C2" s="226"/>
      <c r="D2" s="226"/>
      <c r="E2" s="22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86" customFormat="1" ht="18.75" x14ac:dyDescent="0.2">
      <c r="A3" s="1466"/>
      <c r="B3" s="1766"/>
      <c r="C3" s="1767"/>
      <c r="D3" s="1767"/>
      <c r="E3" s="22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86" customFormat="1" ht="28.5" customHeight="1" x14ac:dyDescent="0.2">
      <c r="A4" s="1765"/>
      <c r="B4" s="1765"/>
      <c r="C4" s="225"/>
      <c r="D4" s="227"/>
      <c r="E4" s="22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186" customFormat="1" ht="23.25" customHeight="1" x14ac:dyDescent="0.3">
      <c r="A5" s="150"/>
      <c r="B5" s="9"/>
      <c r="C5" s="1"/>
      <c r="D5" s="1"/>
      <c r="E5" s="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86" customFormat="1" ht="21.75" customHeight="1" x14ac:dyDescent="0.25">
      <c r="A6" s="5"/>
      <c r="B6" s="9"/>
      <c r="C6" s="1"/>
      <c r="D6" s="1"/>
      <c r="E6" s="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186" customFormat="1" ht="21.75" customHeight="1" x14ac:dyDescent="0.25">
      <c r="A7" s="5"/>
      <c r="B7" s="9"/>
      <c r="C7" s="1"/>
      <c r="D7" s="1"/>
      <c r="E7" s="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186" customFormat="1" ht="21.75" customHeight="1" x14ac:dyDescent="0.25">
      <c r="A8" s="5"/>
      <c r="B8" s="9"/>
      <c r="C8" s="1"/>
      <c r="D8" s="1"/>
      <c r="E8" s="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186" customFormat="1" ht="21.75" customHeight="1" x14ac:dyDescent="0.25">
      <c r="A9" s="5"/>
      <c r="B9" s="9"/>
      <c r="C9" s="1"/>
      <c r="D9" s="1"/>
      <c r="E9" s="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186" customFormat="1" ht="21.75" customHeight="1" x14ac:dyDescent="0.25">
      <c r="A10" s="5"/>
      <c r="B10" s="9"/>
      <c r="C10" s="1"/>
      <c r="D10" s="1"/>
      <c r="E10" s="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186" customFormat="1" ht="21.75" customHeight="1" x14ac:dyDescent="0.25">
      <c r="A11" s="5"/>
      <c r="B11" s="9"/>
      <c r="C11" s="1"/>
      <c r="D11" s="1"/>
      <c r="E11" s="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186" customFormat="1" ht="21.75" customHeight="1" x14ac:dyDescent="0.25">
      <c r="A12" s="5"/>
      <c r="B12" s="9"/>
      <c r="C12" s="1"/>
      <c r="D12" s="1"/>
      <c r="E12" s="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186" customFormat="1" ht="21.75" customHeight="1" x14ac:dyDescent="0.25">
      <c r="A13" s="5"/>
      <c r="B13" s="9"/>
      <c r="C13" s="1"/>
      <c r="D13" s="1"/>
      <c r="E13" s="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186" customFormat="1" ht="21.75" customHeight="1" x14ac:dyDescent="0.25">
      <c r="A14" s="5"/>
      <c r="B14" s="9"/>
      <c r="C14" s="1"/>
      <c r="D14" s="1"/>
      <c r="E14" s="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186" customFormat="1" ht="21.75" customHeight="1" x14ac:dyDescent="0.25">
      <c r="A15" s="5"/>
      <c r="B15" s="9"/>
      <c r="C15" s="1"/>
      <c r="D15" s="1"/>
      <c r="E15" s="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186" customFormat="1" ht="21.75" customHeight="1" x14ac:dyDescent="0.25">
      <c r="A16" s="5"/>
      <c r="B16" s="9"/>
      <c r="C16" s="1"/>
      <c r="D16" s="1"/>
      <c r="E16" s="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186" customFormat="1" ht="21.75" customHeight="1" x14ac:dyDescent="0.25">
      <c r="A17" s="5"/>
      <c r="B17" s="9"/>
      <c r="C17" s="1"/>
      <c r="D17" s="1"/>
      <c r="E17" s="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186" customFormat="1" ht="21.75" customHeight="1" x14ac:dyDescent="0.25">
      <c r="A18" s="5"/>
      <c r="B18" s="9"/>
      <c r="C18" s="1"/>
      <c r="D18" s="1"/>
      <c r="E18" s="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186" customFormat="1" ht="21.75" customHeight="1" x14ac:dyDescent="0.25">
      <c r="A19" s="5"/>
      <c r="B19" s="9"/>
      <c r="C19" s="1"/>
      <c r="D19" s="1"/>
      <c r="E19" s="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186" customFormat="1" ht="21.75" customHeight="1" x14ac:dyDescent="0.25">
      <c r="A20" s="5"/>
      <c r="B20" s="9"/>
      <c r="C20" s="1"/>
      <c r="D20" s="1"/>
      <c r="E20" s="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186" customFormat="1" ht="21.75" customHeight="1" x14ac:dyDescent="0.25">
      <c r="A21" s="5"/>
      <c r="B21" s="9"/>
      <c r="C21" s="1"/>
      <c r="D21" s="1"/>
      <c r="E21" s="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186" customFormat="1" ht="21.75" customHeight="1" x14ac:dyDescent="0.25">
      <c r="A22" s="5"/>
      <c r="B22" s="9"/>
      <c r="C22" s="1"/>
      <c r="D22" s="1"/>
      <c r="E22" s="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186" customFormat="1" ht="21.75" customHeight="1" x14ac:dyDescent="0.25">
      <c r="A23" s="5"/>
      <c r="B23" s="9"/>
      <c r="C23" s="1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186" customFormat="1" ht="21.75" customHeight="1" x14ac:dyDescent="0.25">
      <c r="A24" s="5"/>
      <c r="B24" s="9"/>
      <c r="C24" s="1"/>
      <c r="D24" s="1"/>
      <c r="E24" s="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186" customFormat="1" ht="21.75" customHeight="1" x14ac:dyDescent="0.25">
      <c r="A25" s="5"/>
      <c r="B25" s="9"/>
      <c r="C25" s="1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186" customFormat="1" ht="21.75" customHeight="1" x14ac:dyDescent="0.25">
      <c r="A26" s="5"/>
      <c r="B26" s="9"/>
      <c r="C26" s="1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186" customFormat="1" ht="21.75" customHeight="1" x14ac:dyDescent="0.25">
      <c r="A27" s="5"/>
      <c r="B27" s="9"/>
      <c r="C27" s="1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186" customFormat="1" ht="21.75" customHeight="1" x14ac:dyDescent="0.25">
      <c r="A28" s="5"/>
      <c r="B28" s="9"/>
      <c r="C28" s="1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186" customFormat="1" ht="21.75" customHeight="1" x14ac:dyDescent="0.25">
      <c r="A29" s="5"/>
      <c r="B29" s="9"/>
      <c r="C29" s="1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186" customFormat="1" ht="21.75" customHeight="1" x14ac:dyDescent="0.25">
      <c r="A30" s="5"/>
      <c r="B30" s="9"/>
      <c r="C30" s="1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186" customFormat="1" ht="21.75" customHeight="1" x14ac:dyDescent="0.25">
      <c r="A31" s="5"/>
      <c r="B31" s="9"/>
      <c r="C31" s="1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186" customFormat="1" ht="21.75" customHeight="1" x14ac:dyDescent="0.25">
      <c r="A32" s="5"/>
      <c r="B32" s="9"/>
      <c r="C32" s="1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186" customFormat="1" ht="21.75" customHeight="1" x14ac:dyDescent="0.25">
      <c r="A33" s="5"/>
      <c r="B33" s="9"/>
      <c r="C33" s="1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186" customFormat="1" ht="21.75" customHeight="1" x14ac:dyDescent="0.25">
      <c r="A34" s="5"/>
      <c r="B34" s="9"/>
      <c r="C34" s="1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186" customFormat="1" ht="27" customHeight="1" x14ac:dyDescent="0.2">
      <c r="A35" s="225"/>
      <c r="B35" s="9"/>
      <c r="C35" s="1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16" customFormat="1" ht="21.75" customHeight="1" x14ac:dyDescent="0.25">
      <c r="A36" s="35"/>
      <c r="B36" s="172"/>
      <c r="C36" s="1"/>
      <c r="D36" s="1"/>
      <c r="E36" s="1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s="16" customFormat="1" ht="21.75" customHeight="1" x14ac:dyDescent="0.25">
      <c r="A37" s="35"/>
      <c r="B37" s="172"/>
      <c r="C37" s="1"/>
      <c r="D37" s="1"/>
      <c r="E37" s="1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16" customFormat="1" ht="21.75" customHeight="1" x14ac:dyDescent="0.25">
      <c r="A38" s="35"/>
      <c r="B38" s="172"/>
      <c r="C38" s="1"/>
      <c r="D38" s="1"/>
      <c r="E38" s="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16" customFormat="1" ht="16.5" x14ac:dyDescent="0.25">
      <c r="A39" s="35"/>
      <c r="B39" s="172"/>
      <c r="C39" s="1"/>
      <c r="D39" s="1"/>
      <c r="E39" s="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16" customFormat="1" ht="16.5" x14ac:dyDescent="0.25">
      <c r="A40" s="35"/>
      <c r="B40" s="172"/>
      <c r="C40" s="1"/>
      <c r="D40" s="1"/>
      <c r="E40" s="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s="16" customFormat="1" ht="16.5" x14ac:dyDescent="0.25">
      <c r="A41" s="35"/>
      <c r="B41" s="172"/>
      <c r="C41" s="1"/>
      <c r="D41" s="1"/>
      <c r="E41" s="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s="16" customFormat="1" ht="16.5" x14ac:dyDescent="0.25">
      <c r="A42" s="35"/>
      <c r="B42" s="172"/>
      <c r="C42" s="1"/>
      <c r="D42" s="1"/>
      <c r="E42" s="1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s="16" customFormat="1" ht="16.5" x14ac:dyDescent="0.25">
      <c r="A43" s="35"/>
      <c r="B43" s="172"/>
      <c r="C43" s="1"/>
      <c r="D43" s="1"/>
      <c r="E43" s="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s="16" customFormat="1" ht="16.5" x14ac:dyDescent="0.25">
      <c r="A44" s="35"/>
      <c r="B44" s="172"/>
      <c r="C44" s="1"/>
      <c r="D44" s="1"/>
      <c r="E44" s="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s="16" customFormat="1" ht="33" customHeight="1" x14ac:dyDescent="0.25">
      <c r="A45" s="35"/>
      <c r="B45" s="172"/>
      <c r="C45" s="1"/>
      <c r="D45" s="1"/>
      <c r="E45" s="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s="16" customFormat="1" ht="18" customHeight="1" x14ac:dyDescent="0.25">
      <c r="A46" s="32"/>
      <c r="B46" s="172"/>
      <c r="C46" s="1"/>
      <c r="D46" s="1"/>
      <c r="E46" s="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s="16" customFormat="1" ht="16.5" x14ac:dyDescent="0.25">
      <c r="A47" s="32"/>
      <c r="B47" s="172"/>
      <c r="C47" s="1"/>
      <c r="D47" s="1"/>
      <c r="E47" s="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s="186" customFormat="1" ht="27" customHeight="1" x14ac:dyDescent="0.2">
      <c r="A48" s="138"/>
      <c r="B48" s="9"/>
      <c r="C48" s="1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186" customFormat="1" ht="53.25" customHeight="1" x14ac:dyDescent="0.25">
      <c r="A49" s="34"/>
      <c r="B49" s="9"/>
      <c r="C49" s="1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186" customFormat="1" ht="56.25" customHeight="1" x14ac:dyDescent="0.2">
      <c r="A50" s="35"/>
      <c r="B50" s="9"/>
      <c r="C50" s="1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186" customFormat="1" ht="24.75" customHeight="1" x14ac:dyDescent="0.2">
      <c r="A51" s="35"/>
      <c r="B51" s="9"/>
      <c r="C51" s="1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186" customFormat="1" ht="36.75" customHeight="1" x14ac:dyDescent="0.25">
      <c r="A52" s="32"/>
      <c r="B52" s="9"/>
      <c r="C52" s="1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186" customFormat="1" ht="35.25" customHeight="1" x14ac:dyDescent="0.2">
      <c r="A53" s="35"/>
      <c r="B53" s="9"/>
      <c r="C53" s="1"/>
      <c r="D53" s="1"/>
      <c r="E53" s="2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186" customFormat="1" ht="50.25" customHeight="1" x14ac:dyDescent="0.2">
      <c r="A54" s="35"/>
      <c r="B54" s="9"/>
      <c r="C54" s="204"/>
      <c r="D54" s="1"/>
      <c r="E54" s="2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186" customFormat="1" ht="23.25" hidden="1" customHeight="1" x14ac:dyDescent="0.2">
      <c r="A55" s="1764"/>
      <c r="B55" s="205"/>
      <c r="C55" s="206"/>
      <c r="D55" s="207"/>
      <c r="E55" s="20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186" customFormat="1" ht="21.75" hidden="1" customHeight="1" x14ac:dyDescent="0.2">
      <c r="A56" s="1764"/>
      <c r="B56" s="205"/>
      <c r="C56" s="206"/>
      <c r="D56" s="207"/>
      <c r="E56" s="20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186" customFormat="1" ht="23.25" hidden="1" customHeight="1" x14ac:dyDescent="0.2">
      <c r="A57" s="1764"/>
      <c r="B57" s="205"/>
      <c r="C57" s="206"/>
      <c r="D57" s="207"/>
      <c r="E57" s="20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186" customFormat="1" ht="21.75" hidden="1" customHeight="1" x14ac:dyDescent="0.2">
      <c r="A58" s="1764"/>
      <c r="B58" s="205"/>
      <c r="C58" s="206"/>
      <c r="D58" s="207"/>
      <c r="E58" s="20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186" customFormat="1" ht="39.75" customHeight="1" x14ac:dyDescent="0.2">
      <c r="A59" s="37"/>
      <c r="B59" s="29"/>
      <c r="C59" s="1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186" customFormat="1" ht="16.5" x14ac:dyDescent="0.2">
      <c r="A60" s="48"/>
      <c r="B60" s="40"/>
      <c r="C60" s="121"/>
      <c r="D60" s="1"/>
      <c r="E60" s="12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186" customFormat="1" ht="16.5" x14ac:dyDescent="0.2">
      <c r="A61" s="38"/>
      <c r="B61" s="40"/>
      <c r="C61" s="173"/>
      <c r="D61" s="1"/>
      <c r="E61" s="12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186" customFormat="1" ht="16.5" x14ac:dyDescent="0.2">
      <c r="A62" s="38"/>
      <c r="B62" s="40"/>
      <c r="C62" s="121"/>
      <c r="D62" s="1"/>
      <c r="E62" s="12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186" customFormat="1" ht="16.5" x14ac:dyDescent="0.2">
      <c r="A63" s="38"/>
      <c r="B63" s="40"/>
      <c r="C63" s="121"/>
      <c r="D63" s="1"/>
      <c r="E63" s="12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186" customFormat="1" ht="16.5" x14ac:dyDescent="0.2">
      <c r="A64" s="38"/>
      <c r="B64" s="40"/>
      <c r="C64" s="121"/>
      <c r="D64" s="1"/>
      <c r="E64" s="12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186" customFormat="1" ht="18.75" x14ac:dyDescent="0.3">
      <c r="A65" s="44"/>
      <c r="B65" s="29"/>
      <c r="C65" s="1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186" customFormat="1" ht="18.75" x14ac:dyDescent="0.3">
      <c r="A66" s="41"/>
      <c r="B66" s="45"/>
      <c r="C66" s="46"/>
      <c r="D66" s="46"/>
      <c r="E66" s="45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186" customFormat="1" ht="16.5" x14ac:dyDescent="0.25">
      <c r="A67" s="47"/>
      <c r="B67" s="29"/>
      <c r="C67" s="1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186" customFormat="1" ht="16.5" x14ac:dyDescent="0.2">
      <c r="A68" s="48"/>
      <c r="B68" s="29"/>
      <c r="C68" s="1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186" customFormat="1" ht="16.5" x14ac:dyDescent="0.25">
      <c r="A69" s="32"/>
      <c r="B69" s="29"/>
      <c r="C69" s="1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186" customFormat="1" ht="16.5" x14ac:dyDescent="0.25">
      <c r="A70" s="32"/>
      <c r="B70" s="29"/>
      <c r="C70" s="224"/>
      <c r="D70" s="1"/>
      <c r="E70" s="2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186" customFormat="1" ht="16.5" x14ac:dyDescent="0.2">
      <c r="A71" s="1520"/>
      <c r="B71" s="1520"/>
      <c r="C71" s="1520"/>
      <c r="D71" s="1520"/>
      <c r="E71" s="1520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186" customFormat="1" ht="15.75" x14ac:dyDescent="0.25">
      <c r="A72" s="4"/>
      <c r="B72" s="4"/>
      <c r="C72" s="14"/>
      <c r="D72" s="14"/>
      <c r="E72" s="1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186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186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186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186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186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186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186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186" customFormat="1" ht="15.75" customHeight="1" x14ac:dyDescent="0.2">
      <c r="A80" s="174"/>
      <c r="B80" s="97"/>
      <c r="C80" s="97"/>
      <c r="D80" s="97"/>
      <c r="E80" s="97"/>
      <c r="F80" s="4"/>
      <c r="G80" s="175"/>
      <c r="H80" s="175"/>
      <c r="I80" s="175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</row>
    <row r="81" spans="1:23" s="186" customFormat="1" ht="15.75" customHeight="1" x14ac:dyDescent="0.2">
      <c r="A81" s="174"/>
      <c r="B81" s="97"/>
      <c r="C81" s="97"/>
      <c r="D81" s="97"/>
      <c r="E81" s="97"/>
      <c r="F81" s="4"/>
      <c r="G81" s="175"/>
      <c r="H81" s="175"/>
      <c r="I81" s="175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</row>
    <row r="82" spans="1:23" s="186" customFormat="1" ht="15.75" customHeight="1" x14ac:dyDescent="0.2">
      <c r="A82" s="174"/>
      <c r="B82" s="97"/>
      <c r="C82" s="97"/>
      <c r="D82" s="97"/>
      <c r="E82" s="97"/>
      <c r="F82" s="4"/>
      <c r="G82" s="175"/>
      <c r="H82" s="175"/>
      <c r="I82" s="175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</row>
    <row r="83" spans="1:23" s="186" customFormat="1" ht="15.75" customHeight="1" x14ac:dyDescent="0.2">
      <c r="A83" s="174"/>
      <c r="B83" s="97"/>
      <c r="C83" s="97"/>
      <c r="D83" s="97"/>
      <c r="E83" s="97"/>
      <c r="F83" s="4"/>
      <c r="G83" s="175"/>
      <c r="H83" s="175"/>
      <c r="I83" s="175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</row>
    <row r="84" spans="1:23" s="186" customFormat="1" ht="15.75" customHeight="1" x14ac:dyDescent="0.2">
      <c r="A84" s="174"/>
      <c r="B84" s="97"/>
      <c r="C84" s="97"/>
      <c r="D84" s="97"/>
      <c r="E84" s="97"/>
      <c r="F84" s="4"/>
      <c r="G84" s="175"/>
      <c r="H84" s="175"/>
      <c r="I84" s="175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</row>
    <row r="85" spans="1:23" s="186" customFormat="1" ht="15.75" x14ac:dyDescent="0.25">
      <c r="A85" s="4"/>
      <c r="B85" s="4"/>
      <c r="C85" s="14"/>
      <c r="D85" s="14"/>
      <c r="E85" s="14"/>
      <c r="F85" s="4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8"/>
      <c r="T85" s="177"/>
      <c r="U85" s="178"/>
    </row>
    <row r="86" spans="1:23" s="186" customFormat="1" ht="33" customHeight="1" x14ac:dyDescent="0.25">
      <c r="A86" s="4"/>
      <c r="B86" s="4"/>
      <c r="C86" s="14"/>
      <c r="D86" s="14"/>
      <c r="E86" s="14"/>
      <c r="F86" s="4"/>
      <c r="G86" s="175"/>
      <c r="H86" s="175"/>
      <c r="I86" s="175"/>
      <c r="J86" s="179"/>
      <c r="K86" s="179"/>
      <c r="L86" s="179"/>
      <c r="M86" s="178"/>
      <c r="N86" s="178"/>
      <c r="O86" s="178"/>
      <c r="P86" s="177"/>
      <c r="Q86" s="177"/>
      <c r="R86" s="177"/>
      <c r="S86" s="178"/>
      <c r="T86" s="177"/>
      <c r="U86" s="178"/>
    </row>
    <row r="87" spans="1:23" s="186" customFormat="1" ht="81.75" customHeight="1" x14ac:dyDescent="0.25">
      <c r="A87" s="4"/>
      <c r="B87" s="4"/>
      <c r="C87" s="14"/>
      <c r="D87" s="14"/>
      <c r="E87" s="1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3" s="186" customFormat="1" ht="21" hidden="1" customHeight="1" x14ac:dyDescent="0.2">
      <c r="A88" s="1520"/>
      <c r="B88" s="1520"/>
      <c r="C88" s="1520"/>
      <c r="D88" s="1520"/>
      <c r="E88" s="1520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3" s="186" customFormat="1" ht="13.5" hidden="1" customHeight="1" x14ac:dyDescent="0.2"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3" s="186" customFormat="1" ht="15.75" hidden="1" customHeight="1" x14ac:dyDescent="0.2">
      <c r="A90" s="119"/>
      <c r="B90" s="190"/>
      <c r="C90" s="190"/>
      <c r="D90" s="190"/>
      <c r="E90" s="190"/>
      <c r="G90" s="175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4"/>
    </row>
    <row r="91" spans="1:23" s="186" customFormat="1" ht="15.75" hidden="1" x14ac:dyDescent="0.25">
      <c r="C91" s="187"/>
      <c r="D91" s="187"/>
      <c r="E91" s="187"/>
      <c r="G91" s="175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4"/>
      <c r="V91" s="4"/>
      <c r="W91" s="4"/>
    </row>
    <row r="92" spans="1:23" s="186" customFormat="1" ht="15.75" hidden="1" x14ac:dyDescent="0.25">
      <c r="C92" s="187"/>
      <c r="D92" s="187"/>
      <c r="E92" s="187"/>
      <c r="G92" s="175"/>
      <c r="H92" s="179"/>
      <c r="I92" s="179"/>
      <c r="J92" s="179"/>
      <c r="K92" s="179"/>
      <c r="L92" s="178"/>
      <c r="M92" s="178"/>
      <c r="N92" s="178"/>
      <c r="O92" s="178"/>
      <c r="P92" s="178"/>
      <c r="Q92" s="178"/>
      <c r="R92" s="178"/>
      <c r="S92" s="178"/>
      <c r="T92" s="178"/>
      <c r="U92" s="4"/>
      <c r="V92" s="4"/>
      <c r="W92" s="4"/>
    </row>
    <row r="93" spans="1:23" s="186" customFormat="1" ht="15.75" hidden="1" x14ac:dyDescent="0.25">
      <c r="C93" s="187"/>
      <c r="D93" s="187"/>
      <c r="E93" s="187"/>
      <c r="G93" s="175"/>
      <c r="H93" s="179"/>
      <c r="I93" s="179"/>
      <c r="J93" s="179"/>
      <c r="K93" s="179"/>
      <c r="L93" s="178"/>
      <c r="M93" s="178"/>
      <c r="N93" s="178"/>
      <c r="O93" s="178"/>
      <c r="P93" s="178"/>
      <c r="Q93" s="178"/>
      <c r="R93" s="178"/>
      <c r="S93" s="178"/>
      <c r="T93" s="178"/>
      <c r="U93" s="4"/>
      <c r="V93" s="4"/>
      <c r="W93" s="4"/>
    </row>
    <row r="94" spans="1:23" s="186" customFormat="1" ht="15.75" hidden="1" x14ac:dyDescent="0.25">
      <c r="C94" s="187"/>
      <c r="D94" s="187"/>
      <c r="E94" s="187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186" customFormat="1" ht="15.75" hidden="1" x14ac:dyDescent="0.25">
      <c r="C95" s="187"/>
      <c r="D95" s="187"/>
      <c r="E95" s="187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s="186" customFormat="1" ht="15.75" hidden="1" x14ac:dyDescent="0.25">
      <c r="C96" s="187"/>
      <c r="D96" s="187"/>
      <c r="E96" s="187"/>
    </row>
    <row r="97" spans="1:21" s="186" customFormat="1" ht="15.75" hidden="1" x14ac:dyDescent="0.25">
      <c r="C97" s="187"/>
      <c r="D97" s="187"/>
      <c r="E97" s="187"/>
    </row>
    <row r="98" spans="1:21" s="186" customFormat="1" ht="15.75" hidden="1" x14ac:dyDescent="0.25">
      <c r="C98" s="187"/>
      <c r="D98" s="187"/>
      <c r="E98" s="187"/>
    </row>
    <row r="99" spans="1:21" s="186" customFormat="1" ht="15.75" hidden="1" x14ac:dyDescent="0.25">
      <c r="C99" s="187"/>
      <c r="D99" s="187"/>
      <c r="E99" s="187"/>
    </row>
    <row r="100" spans="1:21" s="186" customFormat="1" hidden="1" x14ac:dyDescent="0.2"/>
    <row r="101" spans="1:21" s="186" customFormat="1" hidden="1" x14ac:dyDescent="0.2"/>
    <row r="102" spans="1:21" s="186" customFormat="1" hidden="1" x14ac:dyDescent="0.2"/>
    <row r="103" spans="1:21" s="186" customFormat="1" hidden="1" x14ac:dyDescent="0.2"/>
    <row r="104" spans="1:21" s="186" customFormat="1" hidden="1" x14ac:dyDescent="0.2"/>
    <row r="105" spans="1:21" s="186" customFormat="1" hidden="1" x14ac:dyDescent="0.2"/>
    <row r="106" spans="1:21" s="186" customFormat="1" hidden="1" x14ac:dyDescent="0.2"/>
    <row r="107" spans="1:21" s="186" customFormat="1" hidden="1" x14ac:dyDescent="0.2"/>
    <row r="108" spans="1:21" s="186" customFormat="1" ht="15.75" x14ac:dyDescent="0.25">
      <c r="A108" s="4"/>
      <c r="B108" s="4"/>
      <c r="C108" s="14"/>
      <c r="D108" s="14"/>
      <c r="E108" s="1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s="186" customFormat="1" ht="15.75" x14ac:dyDescent="0.25">
      <c r="A109" s="4"/>
      <c r="B109" s="4"/>
      <c r="C109" s="14"/>
      <c r="D109" s="14"/>
      <c r="E109" s="1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s="186" customFormat="1" ht="15.75" x14ac:dyDescent="0.25">
      <c r="A110" s="4"/>
      <c r="B110" s="4"/>
      <c r="C110" s="14"/>
      <c r="D110" s="14"/>
      <c r="E110" s="1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s="186" customFormat="1" x14ac:dyDescent="0.2">
      <c r="Q111" s="4"/>
      <c r="R111" s="4"/>
      <c r="S111" s="4"/>
      <c r="T111" s="4"/>
      <c r="U111" s="4"/>
    </row>
    <row r="112" spans="1:21" s="186" customFormat="1" ht="6.75" customHeight="1" x14ac:dyDescent="0.2">
      <c r="Q112" s="4"/>
      <c r="R112" s="4"/>
      <c r="S112" s="4"/>
      <c r="T112" s="4"/>
      <c r="U112" s="4"/>
    </row>
    <row r="113" spans="1:16" ht="13.5" customHeight="1" x14ac:dyDescent="0.2"/>
    <row r="114" spans="1:16" ht="24.75" customHeight="1" x14ac:dyDescent="0.2"/>
    <row r="115" spans="1:16" ht="17.25" thickBot="1" x14ac:dyDescent="0.25">
      <c r="A115" s="1763" t="s">
        <v>399</v>
      </c>
      <c r="B115" s="1763"/>
      <c r="C115" s="1763"/>
      <c r="D115" s="1763"/>
      <c r="E115" s="1763"/>
      <c r="F115" s="1763"/>
      <c r="G115" s="1763"/>
      <c r="H115" s="1763"/>
      <c r="I115" s="1763"/>
      <c r="J115" s="1763"/>
      <c r="K115" s="1763"/>
      <c r="L115" s="1763"/>
      <c r="M115" s="1763"/>
      <c r="N115" s="1763"/>
      <c r="O115" s="1763"/>
      <c r="P115" s="1763"/>
    </row>
    <row r="116" spans="1:16" x14ac:dyDescent="0.2">
      <c r="A116" s="1408" t="s">
        <v>240</v>
      </c>
      <c r="B116" s="1410"/>
      <c r="C116" s="1709">
        <v>2010</v>
      </c>
      <c r="D116" s="1709">
        <v>2011</v>
      </c>
      <c r="E116" s="1709">
        <v>2012</v>
      </c>
      <c r="F116" s="1709">
        <v>2013</v>
      </c>
      <c r="G116" s="1709">
        <v>2014</v>
      </c>
      <c r="H116" s="1709">
        <v>2015</v>
      </c>
      <c r="I116" s="1709">
        <v>2016</v>
      </c>
      <c r="J116" s="1729">
        <v>2017</v>
      </c>
      <c r="K116" s="1730"/>
      <c r="L116" s="1730"/>
      <c r="M116" s="1730"/>
      <c r="N116" s="1730"/>
      <c r="O116" s="1731"/>
      <c r="P116" s="1735" t="s">
        <v>874</v>
      </c>
    </row>
    <row r="117" spans="1:16" x14ac:dyDescent="0.2">
      <c r="A117" s="1744"/>
      <c r="B117" s="1745"/>
      <c r="C117" s="1710"/>
      <c r="D117" s="1710"/>
      <c r="E117" s="1710"/>
      <c r="F117" s="1710"/>
      <c r="G117" s="1710"/>
      <c r="H117" s="1710"/>
      <c r="I117" s="1710"/>
      <c r="J117" s="1732"/>
      <c r="K117" s="1733"/>
      <c r="L117" s="1733"/>
      <c r="M117" s="1733"/>
      <c r="N117" s="1733"/>
      <c r="O117" s="1734"/>
      <c r="P117" s="1736"/>
    </row>
    <row r="118" spans="1:16" x14ac:dyDescent="0.2">
      <c r="A118" s="1744"/>
      <c r="B118" s="1745"/>
      <c r="C118" s="1710"/>
      <c r="D118" s="1710"/>
      <c r="E118" s="1710"/>
      <c r="F118" s="1710"/>
      <c r="G118" s="1710"/>
      <c r="H118" s="1710"/>
      <c r="I118" s="1710"/>
      <c r="J118" s="1738" t="s">
        <v>7</v>
      </c>
      <c r="K118" s="1740" t="s">
        <v>8</v>
      </c>
      <c r="L118" s="1740" t="s">
        <v>16</v>
      </c>
      <c r="M118" s="1740" t="s">
        <v>9</v>
      </c>
      <c r="N118" s="1740" t="s">
        <v>18</v>
      </c>
      <c r="O118" s="1742" t="s">
        <v>19</v>
      </c>
      <c r="P118" s="1736"/>
    </row>
    <row r="119" spans="1:16" ht="13.5" thickBot="1" x14ac:dyDescent="0.25">
      <c r="A119" s="1746"/>
      <c r="B119" s="1747"/>
      <c r="C119" s="1711"/>
      <c r="D119" s="1711"/>
      <c r="E119" s="1711"/>
      <c r="F119" s="1711"/>
      <c r="G119" s="1711"/>
      <c r="H119" s="1711"/>
      <c r="I119" s="1711"/>
      <c r="J119" s="1739"/>
      <c r="K119" s="1741"/>
      <c r="L119" s="1741"/>
      <c r="M119" s="1741"/>
      <c r="N119" s="1741"/>
      <c r="O119" s="1743"/>
      <c r="P119" s="1737"/>
    </row>
    <row r="120" spans="1:16" ht="16.5" x14ac:dyDescent="0.2">
      <c r="A120" s="1759" t="s">
        <v>530</v>
      </c>
      <c r="B120" s="1760"/>
      <c r="C120" s="1706">
        <v>107.9</v>
      </c>
      <c r="D120" s="1703">
        <v>106.12</v>
      </c>
      <c r="E120" s="1703">
        <v>106.82</v>
      </c>
      <c r="F120" s="1703">
        <v>104.8</v>
      </c>
      <c r="G120" s="1703">
        <v>109.46</v>
      </c>
      <c r="H120" s="1703">
        <v>110.56</v>
      </c>
      <c r="I120" s="1726">
        <v>104.7</v>
      </c>
      <c r="J120" s="932">
        <v>100.36</v>
      </c>
      <c r="K120" s="933">
        <v>100.08</v>
      </c>
      <c r="L120" s="933">
        <v>100.13</v>
      </c>
      <c r="M120" s="933">
        <v>100.23</v>
      </c>
      <c r="N120" s="933">
        <v>99.97</v>
      </c>
      <c r="O120" s="950">
        <v>100.46</v>
      </c>
      <c r="P120" s="1712">
        <v>101.12</v>
      </c>
    </row>
    <row r="121" spans="1:16" ht="16.5" x14ac:dyDescent="0.25">
      <c r="A121" s="1717"/>
      <c r="B121" s="1761"/>
      <c r="C121" s="1707"/>
      <c r="D121" s="1704"/>
      <c r="E121" s="1704"/>
      <c r="F121" s="1704"/>
      <c r="G121" s="1704"/>
      <c r="H121" s="1704"/>
      <c r="I121" s="1727"/>
      <c r="J121" s="934" t="s">
        <v>221</v>
      </c>
      <c r="K121" s="935" t="s">
        <v>230</v>
      </c>
      <c r="L121" s="935" t="s">
        <v>231</v>
      </c>
      <c r="M121" s="935" t="s">
        <v>232</v>
      </c>
      <c r="N121" s="935" t="s">
        <v>233</v>
      </c>
      <c r="O121" s="938" t="s">
        <v>234</v>
      </c>
      <c r="P121" s="1713"/>
    </row>
    <row r="122" spans="1:16" ht="17.25" thickBot="1" x14ac:dyDescent="0.3">
      <c r="A122" s="1719"/>
      <c r="B122" s="1762"/>
      <c r="C122" s="1708"/>
      <c r="D122" s="1705"/>
      <c r="E122" s="1705"/>
      <c r="F122" s="1705"/>
      <c r="G122" s="1705"/>
      <c r="H122" s="1705"/>
      <c r="I122" s="1728"/>
      <c r="J122" s="936">
        <v>100.03</v>
      </c>
      <c r="K122" s="937">
        <v>99.86</v>
      </c>
      <c r="L122" s="937"/>
      <c r="M122" s="937"/>
      <c r="N122" s="937"/>
      <c r="O122" s="939"/>
      <c r="P122" s="1714"/>
    </row>
    <row r="123" spans="1:16" ht="16.5" x14ac:dyDescent="0.25">
      <c r="A123" s="1753" t="s">
        <v>241</v>
      </c>
      <c r="B123" s="1754"/>
      <c r="C123" s="1706">
        <v>107.5</v>
      </c>
      <c r="D123" s="1706">
        <v>105.93</v>
      </c>
      <c r="E123" s="1706">
        <v>106.85</v>
      </c>
      <c r="F123" s="1706">
        <v>104.67</v>
      </c>
      <c r="G123" s="1706">
        <v>109.88</v>
      </c>
      <c r="H123" s="1706">
        <v>112.05</v>
      </c>
      <c r="I123" s="1697">
        <v>105.3</v>
      </c>
      <c r="J123" s="934" t="s">
        <v>7</v>
      </c>
      <c r="K123" s="935" t="s">
        <v>8</v>
      </c>
      <c r="L123" s="935" t="s">
        <v>16</v>
      </c>
      <c r="M123" s="935" t="s">
        <v>9</v>
      </c>
      <c r="N123" s="935" t="s">
        <v>18</v>
      </c>
      <c r="O123" s="938" t="s">
        <v>19</v>
      </c>
      <c r="P123" s="1748">
        <v>100.67</v>
      </c>
    </row>
    <row r="124" spans="1:16" ht="16.5" x14ac:dyDescent="0.2">
      <c r="A124" s="1755"/>
      <c r="B124" s="1756"/>
      <c r="C124" s="1707"/>
      <c r="D124" s="1707"/>
      <c r="E124" s="1707"/>
      <c r="F124" s="1707"/>
      <c r="G124" s="1707"/>
      <c r="H124" s="1707"/>
      <c r="I124" s="1698"/>
      <c r="J124" s="940">
        <v>100.41</v>
      </c>
      <c r="K124" s="941">
        <v>100.05</v>
      </c>
      <c r="L124" s="941">
        <v>100.18</v>
      </c>
      <c r="M124" s="941">
        <v>100.35</v>
      </c>
      <c r="N124" s="941">
        <v>99.92</v>
      </c>
      <c r="O124" s="951">
        <v>100.44</v>
      </c>
      <c r="P124" s="1749"/>
    </row>
    <row r="125" spans="1:16" ht="16.5" x14ac:dyDescent="0.25">
      <c r="A125" s="1755"/>
      <c r="B125" s="1756"/>
      <c r="C125" s="1707"/>
      <c r="D125" s="1707"/>
      <c r="E125" s="1707"/>
      <c r="F125" s="1707"/>
      <c r="G125" s="1707"/>
      <c r="H125" s="1707"/>
      <c r="I125" s="1698"/>
      <c r="J125" s="934" t="s">
        <v>221</v>
      </c>
      <c r="K125" s="935" t="s">
        <v>230</v>
      </c>
      <c r="L125" s="935" t="s">
        <v>231</v>
      </c>
      <c r="M125" s="935" t="s">
        <v>232</v>
      </c>
      <c r="N125" s="935" t="s">
        <v>233</v>
      </c>
      <c r="O125" s="938" t="s">
        <v>234</v>
      </c>
      <c r="P125" s="1749"/>
    </row>
    <row r="126" spans="1:16" ht="17.25" thickBot="1" x14ac:dyDescent="0.3">
      <c r="A126" s="1757"/>
      <c r="B126" s="1758"/>
      <c r="C126" s="1708"/>
      <c r="D126" s="1708"/>
      <c r="E126" s="1708"/>
      <c r="F126" s="1708"/>
      <c r="G126" s="1708"/>
      <c r="H126" s="1708"/>
      <c r="I126" s="1699"/>
      <c r="J126" s="942">
        <v>99.93</v>
      </c>
      <c r="K126" s="943">
        <v>99.4</v>
      </c>
      <c r="L126" s="943"/>
      <c r="M126" s="943"/>
      <c r="N126" s="943"/>
      <c r="O126" s="944"/>
      <c r="P126" s="1750"/>
    </row>
    <row r="127" spans="1:16" ht="16.5" x14ac:dyDescent="0.25">
      <c r="A127" s="1753" t="s">
        <v>239</v>
      </c>
      <c r="B127" s="1754"/>
      <c r="C127" s="1706">
        <v>109.06</v>
      </c>
      <c r="D127" s="1706">
        <v>106.61</v>
      </c>
      <c r="E127" s="1706">
        <v>106.78</v>
      </c>
      <c r="F127" s="1706">
        <v>105.16</v>
      </c>
      <c r="G127" s="1706">
        <v>108.32</v>
      </c>
      <c r="H127" s="1706">
        <v>106.89</v>
      </c>
      <c r="I127" s="1697">
        <v>103.2</v>
      </c>
      <c r="J127" s="945" t="s">
        <v>7</v>
      </c>
      <c r="K127" s="946" t="s">
        <v>8</v>
      </c>
      <c r="L127" s="946" t="s">
        <v>16</v>
      </c>
      <c r="M127" s="946" t="s">
        <v>9</v>
      </c>
      <c r="N127" s="946" t="s">
        <v>18</v>
      </c>
      <c r="O127" s="952" t="s">
        <v>19</v>
      </c>
      <c r="P127" s="1748">
        <v>102.23</v>
      </c>
    </row>
    <row r="128" spans="1:16" ht="16.5" x14ac:dyDescent="0.2">
      <c r="A128" s="1755"/>
      <c r="B128" s="1756"/>
      <c r="C128" s="1707"/>
      <c r="D128" s="1707"/>
      <c r="E128" s="1707"/>
      <c r="F128" s="1707"/>
      <c r="G128" s="1707"/>
      <c r="H128" s="1707"/>
      <c r="I128" s="1698"/>
      <c r="J128" s="940">
        <v>100.22</v>
      </c>
      <c r="K128" s="941">
        <v>100.14</v>
      </c>
      <c r="L128" s="941">
        <v>99.99</v>
      </c>
      <c r="M128" s="941">
        <v>99.93</v>
      </c>
      <c r="N128" s="941">
        <v>100.09</v>
      </c>
      <c r="O128" s="951">
        <v>100.49</v>
      </c>
      <c r="P128" s="1749"/>
    </row>
    <row r="129" spans="1:16" ht="16.5" x14ac:dyDescent="0.25">
      <c r="A129" s="1755"/>
      <c r="B129" s="1756"/>
      <c r="C129" s="1707"/>
      <c r="D129" s="1707"/>
      <c r="E129" s="1707"/>
      <c r="F129" s="1707"/>
      <c r="G129" s="1707"/>
      <c r="H129" s="1707"/>
      <c r="I129" s="1698"/>
      <c r="J129" s="934" t="s">
        <v>221</v>
      </c>
      <c r="K129" s="935" t="s">
        <v>230</v>
      </c>
      <c r="L129" s="935" t="s">
        <v>231</v>
      </c>
      <c r="M129" s="935" t="s">
        <v>232</v>
      </c>
      <c r="N129" s="935" t="s">
        <v>233</v>
      </c>
      <c r="O129" s="938" t="s">
        <v>234</v>
      </c>
      <c r="P129" s="1749"/>
    </row>
    <row r="130" spans="1:16" ht="17.25" thickBot="1" x14ac:dyDescent="0.3">
      <c r="A130" s="1757"/>
      <c r="B130" s="1758"/>
      <c r="C130" s="1708"/>
      <c r="D130" s="1708"/>
      <c r="E130" s="1708"/>
      <c r="F130" s="1708"/>
      <c r="G130" s="1708"/>
      <c r="H130" s="1708"/>
      <c r="I130" s="1699"/>
      <c r="J130" s="942">
        <v>100.3</v>
      </c>
      <c r="K130" s="943">
        <v>101.06</v>
      </c>
      <c r="L130" s="943"/>
      <c r="M130" s="943"/>
      <c r="N130" s="943"/>
      <c r="O130" s="947"/>
      <c r="P130" s="1750"/>
    </row>
    <row r="131" spans="1:16" ht="16.5" x14ac:dyDescent="0.25">
      <c r="A131" s="276"/>
      <c r="B131" s="277"/>
      <c r="C131" s="278"/>
      <c r="D131" s="279"/>
      <c r="E131" s="279"/>
      <c r="F131" s="279"/>
      <c r="G131" s="279"/>
      <c r="H131" s="279"/>
      <c r="I131" s="279"/>
      <c r="J131" s="280"/>
      <c r="K131" s="280"/>
      <c r="L131" s="280"/>
      <c r="M131" s="280"/>
      <c r="N131" s="280"/>
      <c r="O131" s="279"/>
      <c r="P131" s="279"/>
    </row>
    <row r="132" spans="1:16" ht="17.25" thickBot="1" x14ac:dyDescent="0.3">
      <c r="A132" s="1751" t="s">
        <v>415</v>
      </c>
      <c r="B132" s="1751"/>
      <c r="C132" s="1751"/>
      <c r="D132" s="1751"/>
      <c r="E132" s="1751"/>
      <c r="F132" s="1751"/>
      <c r="G132" s="1751"/>
      <c r="H132" s="1752"/>
      <c r="I132" s="1752"/>
      <c r="J132" s="1752"/>
      <c r="K132" s="1752"/>
      <c r="L132" s="1752"/>
      <c r="M132" s="1752"/>
      <c r="N132" s="1752"/>
      <c r="O132" s="1752"/>
      <c r="P132" s="1752"/>
    </row>
    <row r="133" spans="1:16" x14ac:dyDescent="0.2">
      <c r="A133" s="1408" t="s">
        <v>240</v>
      </c>
      <c r="B133" s="1410"/>
      <c r="C133" s="1709">
        <v>2010</v>
      </c>
      <c r="D133" s="1709">
        <v>2011</v>
      </c>
      <c r="E133" s="1709">
        <v>2012</v>
      </c>
      <c r="F133" s="1709">
        <v>2013</v>
      </c>
      <c r="G133" s="1709">
        <v>2014</v>
      </c>
      <c r="H133" s="1709">
        <v>2015</v>
      </c>
      <c r="I133" s="1709">
        <v>2016</v>
      </c>
      <c r="J133" s="1729">
        <v>2017</v>
      </c>
      <c r="K133" s="1730"/>
      <c r="L133" s="1730"/>
      <c r="M133" s="1730"/>
      <c r="N133" s="1730"/>
      <c r="O133" s="1731"/>
      <c r="P133" s="1735" t="s">
        <v>874</v>
      </c>
    </row>
    <row r="134" spans="1:16" x14ac:dyDescent="0.2">
      <c r="A134" s="1744"/>
      <c r="B134" s="1745"/>
      <c r="C134" s="1710"/>
      <c r="D134" s="1710"/>
      <c r="E134" s="1710"/>
      <c r="F134" s="1710"/>
      <c r="G134" s="1710"/>
      <c r="H134" s="1710"/>
      <c r="I134" s="1710"/>
      <c r="J134" s="1732"/>
      <c r="K134" s="1733"/>
      <c r="L134" s="1733"/>
      <c r="M134" s="1733"/>
      <c r="N134" s="1733"/>
      <c r="O134" s="1734"/>
      <c r="P134" s="1736"/>
    </row>
    <row r="135" spans="1:16" x14ac:dyDescent="0.2">
      <c r="A135" s="1744"/>
      <c r="B135" s="1745"/>
      <c r="C135" s="1710"/>
      <c r="D135" s="1710"/>
      <c r="E135" s="1710"/>
      <c r="F135" s="1710"/>
      <c r="G135" s="1710"/>
      <c r="H135" s="1710"/>
      <c r="I135" s="1710"/>
      <c r="J135" s="1738" t="s">
        <v>7</v>
      </c>
      <c r="K135" s="1740" t="s">
        <v>8</v>
      </c>
      <c r="L135" s="1740" t="s">
        <v>16</v>
      </c>
      <c r="M135" s="1740" t="s">
        <v>9</v>
      </c>
      <c r="N135" s="1740" t="s">
        <v>18</v>
      </c>
      <c r="O135" s="1742" t="s">
        <v>19</v>
      </c>
      <c r="P135" s="1736"/>
    </row>
    <row r="136" spans="1:16" ht="13.5" thickBot="1" x14ac:dyDescent="0.25">
      <c r="A136" s="1746"/>
      <c r="B136" s="1747"/>
      <c r="C136" s="1711"/>
      <c r="D136" s="1711"/>
      <c r="E136" s="1711"/>
      <c r="F136" s="1711"/>
      <c r="G136" s="1711"/>
      <c r="H136" s="1711"/>
      <c r="I136" s="1711"/>
      <c r="J136" s="1739"/>
      <c r="K136" s="1741"/>
      <c r="L136" s="1741"/>
      <c r="M136" s="1741"/>
      <c r="N136" s="1741"/>
      <c r="O136" s="1743"/>
      <c r="P136" s="1737"/>
    </row>
    <row r="137" spans="1:16" ht="16.5" x14ac:dyDescent="0.2">
      <c r="A137" s="1715" t="s">
        <v>529</v>
      </c>
      <c r="B137" s="1716"/>
      <c r="C137" s="1721">
        <v>108.78</v>
      </c>
      <c r="D137" s="1722">
        <v>106.1</v>
      </c>
      <c r="E137" s="1722">
        <v>106.57</v>
      </c>
      <c r="F137" s="1725">
        <v>106.47</v>
      </c>
      <c r="G137" s="1700">
        <v>111.35</v>
      </c>
      <c r="H137" s="1703">
        <v>112.91</v>
      </c>
      <c r="I137" s="1726">
        <v>105.4</v>
      </c>
      <c r="J137" s="932">
        <v>100.62</v>
      </c>
      <c r="K137" s="933">
        <v>100.22</v>
      </c>
      <c r="L137" s="933">
        <v>100.13</v>
      </c>
      <c r="M137" s="933">
        <v>100.33</v>
      </c>
      <c r="N137" s="933">
        <v>100.37</v>
      </c>
      <c r="O137" s="950">
        <v>100.61</v>
      </c>
      <c r="P137" s="1712">
        <v>101.81</v>
      </c>
    </row>
    <row r="138" spans="1:16" ht="16.5" x14ac:dyDescent="0.25">
      <c r="A138" s="1717"/>
      <c r="B138" s="1718"/>
      <c r="C138" s="1707"/>
      <c r="D138" s="1723"/>
      <c r="E138" s="1723"/>
      <c r="F138" s="1704"/>
      <c r="G138" s="1701"/>
      <c r="H138" s="1704"/>
      <c r="I138" s="1727"/>
      <c r="J138" s="934" t="s">
        <v>221</v>
      </c>
      <c r="K138" s="935" t="s">
        <v>230</v>
      </c>
      <c r="L138" s="935" t="s">
        <v>231</v>
      </c>
      <c r="M138" s="935" t="s">
        <v>232</v>
      </c>
      <c r="N138" s="935" t="s">
        <v>233</v>
      </c>
      <c r="O138" s="938" t="s">
        <v>234</v>
      </c>
      <c r="P138" s="1713"/>
    </row>
    <row r="139" spans="1:16" ht="17.25" thickBot="1" x14ac:dyDescent="0.25">
      <c r="A139" s="1719"/>
      <c r="B139" s="1720"/>
      <c r="C139" s="1708"/>
      <c r="D139" s="1724"/>
      <c r="E139" s="1724"/>
      <c r="F139" s="1705"/>
      <c r="G139" s="1702"/>
      <c r="H139" s="1705"/>
      <c r="I139" s="1728"/>
      <c r="J139" s="1193">
        <v>100.07</v>
      </c>
      <c r="K139" s="948">
        <v>99.46</v>
      </c>
      <c r="L139" s="948"/>
      <c r="M139" s="948"/>
      <c r="N139" s="948"/>
      <c r="O139" s="949"/>
      <c r="P139" s="1714"/>
    </row>
  </sheetData>
  <mergeCells count="78">
    <mergeCell ref="J118:J119"/>
    <mergeCell ref="K118:K119"/>
    <mergeCell ref="L118:L119"/>
    <mergeCell ref="A57:A58"/>
    <mergeCell ref="A1:E1"/>
    <mergeCell ref="A3:A4"/>
    <mergeCell ref="B3:B4"/>
    <mergeCell ref="C3:D3"/>
    <mergeCell ref="A55:A56"/>
    <mergeCell ref="I116:I119"/>
    <mergeCell ref="M118:M119"/>
    <mergeCell ref="N118:N119"/>
    <mergeCell ref="O118:O119"/>
    <mergeCell ref="H120:H122"/>
    <mergeCell ref="A71:E71"/>
    <mergeCell ref="A88:E88"/>
    <mergeCell ref="A115:P115"/>
    <mergeCell ref="A116:B119"/>
    <mergeCell ref="C116:C119"/>
    <mergeCell ref="D116:D119"/>
    <mergeCell ref="E116:E119"/>
    <mergeCell ref="F116:F119"/>
    <mergeCell ref="G116:G119"/>
    <mergeCell ref="H116:H119"/>
    <mergeCell ref="J116:O117"/>
    <mergeCell ref="P116:P119"/>
    <mergeCell ref="P120:P122"/>
    <mergeCell ref="A123:B126"/>
    <mergeCell ref="C123:C126"/>
    <mergeCell ref="D123:D126"/>
    <mergeCell ref="E123:E126"/>
    <mergeCell ref="F123:F126"/>
    <mergeCell ref="G123:G126"/>
    <mergeCell ref="A120:B122"/>
    <mergeCell ref="C120:C122"/>
    <mergeCell ref="D120:D122"/>
    <mergeCell ref="E120:E122"/>
    <mergeCell ref="F120:F122"/>
    <mergeCell ref="H123:H126"/>
    <mergeCell ref="P123:P126"/>
    <mergeCell ref="G120:G122"/>
    <mergeCell ref="I120:I122"/>
    <mergeCell ref="P127:P130"/>
    <mergeCell ref="A132:P132"/>
    <mergeCell ref="A127:B130"/>
    <mergeCell ref="C127:C130"/>
    <mergeCell ref="D127:D130"/>
    <mergeCell ref="E127:E130"/>
    <mergeCell ref="A133:B136"/>
    <mergeCell ref="C133:C136"/>
    <mergeCell ref="D133:D136"/>
    <mergeCell ref="E133:E136"/>
    <mergeCell ref="F127:F130"/>
    <mergeCell ref="F133:F136"/>
    <mergeCell ref="J133:O134"/>
    <mergeCell ref="P133:P136"/>
    <mergeCell ref="J135:J136"/>
    <mergeCell ref="K135:K136"/>
    <mergeCell ref="L135:L136"/>
    <mergeCell ref="M135:M136"/>
    <mergeCell ref="N135:N136"/>
    <mergeCell ref="O135:O136"/>
    <mergeCell ref="P137:P139"/>
    <mergeCell ref="A137:B139"/>
    <mergeCell ref="C137:C139"/>
    <mergeCell ref="D137:D139"/>
    <mergeCell ref="E137:E139"/>
    <mergeCell ref="F137:F139"/>
    <mergeCell ref="I137:I139"/>
    <mergeCell ref="I123:I126"/>
    <mergeCell ref="I127:I130"/>
    <mergeCell ref="G137:G139"/>
    <mergeCell ref="H137:H139"/>
    <mergeCell ref="G127:G130"/>
    <mergeCell ref="H127:H130"/>
    <mergeCell ref="G133:G136"/>
    <mergeCell ref="H133:H136"/>
    <mergeCell ref="I133:I136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84"/>
  <sheetViews>
    <sheetView tabSelected="1" view="pageBreakPreview" topLeftCell="A25" zoomScale="80" zoomScaleNormal="77" zoomScaleSheetLayoutView="80" workbookViewId="0">
      <selection activeCell="L45" sqref="L45:O45"/>
    </sheetView>
  </sheetViews>
  <sheetFormatPr defaultColWidth="4.5703125" defaultRowHeight="15.75" x14ac:dyDescent="0.25"/>
  <cols>
    <col min="1" max="1" width="3.7109375" style="188" customWidth="1"/>
    <col min="2" max="2" width="3.85546875" style="17" customWidth="1"/>
    <col min="3" max="3" width="10.85546875" style="17" customWidth="1"/>
    <col min="4" max="4" width="4.28515625" style="17" customWidth="1"/>
    <col min="5" max="6" width="4.7109375" style="188" customWidth="1"/>
    <col min="7" max="7" width="7.5703125" style="188" customWidth="1"/>
    <col min="8" max="8" width="4.7109375" style="188" customWidth="1"/>
    <col min="9" max="9" width="4.85546875" style="188" customWidth="1"/>
    <col min="10" max="10" width="12.140625" style="188" customWidth="1"/>
    <col min="11" max="11" width="4.28515625" style="188" customWidth="1"/>
    <col min="12" max="12" width="5.42578125" style="188" customWidth="1"/>
    <col min="13" max="13" width="12.42578125" style="188" customWidth="1"/>
    <col min="14" max="14" width="5.28515625" style="188" customWidth="1"/>
    <col min="15" max="15" width="6" style="188" customWidth="1"/>
    <col min="16" max="16" width="11.140625" style="188" customWidth="1"/>
    <col min="17" max="17" width="5.140625" style="188" customWidth="1"/>
    <col min="18" max="18" width="4.42578125" style="188" customWidth="1"/>
    <col min="19" max="19" width="12.5703125" style="188" customWidth="1"/>
    <col min="20" max="20" width="5" style="188" customWidth="1"/>
    <col min="21" max="21" width="3.5703125" style="188" customWidth="1"/>
    <col min="22" max="228" width="4.28515625" style="188" customWidth="1"/>
    <col min="229" max="16384" width="4.5703125" style="188"/>
  </cols>
  <sheetData>
    <row r="1" spans="1:47" ht="19.5" customHeight="1" x14ac:dyDescent="0.2">
      <c r="A1" s="1853" t="s">
        <v>873</v>
      </c>
      <c r="B1" s="1853"/>
      <c r="C1" s="1853"/>
      <c r="D1" s="1853"/>
      <c r="E1" s="1853"/>
      <c r="F1" s="1853"/>
      <c r="G1" s="1853"/>
      <c r="H1" s="1853"/>
      <c r="I1" s="1853"/>
      <c r="J1" s="1853"/>
      <c r="K1" s="1853"/>
      <c r="L1" s="1853"/>
      <c r="M1" s="1853"/>
      <c r="N1" s="1853"/>
      <c r="O1" s="1853"/>
      <c r="P1" s="1853"/>
      <c r="Q1" s="1853"/>
      <c r="R1" s="1853"/>
      <c r="S1" s="1853"/>
      <c r="T1" s="1853"/>
      <c r="U1" s="1853"/>
    </row>
    <row r="2" spans="1:47" ht="13.5" customHeight="1" thickBot="1" x14ac:dyDescent="0.25">
      <c r="A2" s="843"/>
      <c r="B2" s="843"/>
      <c r="C2" s="843"/>
      <c r="D2" s="843"/>
      <c r="E2" s="843"/>
      <c r="S2" s="844" t="s">
        <v>227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22.5" customHeight="1" thickBot="1" x14ac:dyDescent="0.25">
      <c r="A3" s="1773" t="s">
        <v>20</v>
      </c>
      <c r="B3" s="1774"/>
      <c r="C3" s="1774"/>
      <c r="D3" s="1774"/>
      <c r="E3" s="1854"/>
      <c r="F3" s="1855" t="s">
        <v>173</v>
      </c>
      <c r="G3" s="1856"/>
      <c r="H3" s="1855" t="s">
        <v>59</v>
      </c>
      <c r="I3" s="1874"/>
      <c r="J3" s="1874"/>
      <c r="K3" s="1879" t="s">
        <v>615</v>
      </c>
      <c r="L3" s="1880"/>
      <c r="M3" s="1881"/>
      <c r="N3" s="1865" t="s">
        <v>21</v>
      </c>
      <c r="O3" s="1875"/>
      <c r="P3" s="1866"/>
      <c r="Q3" s="1860" t="s">
        <v>74</v>
      </c>
      <c r="R3" s="1867"/>
      <c r="S3" s="1861"/>
      <c r="U3" s="498"/>
    </row>
    <row r="4" spans="1:47" ht="31.5" customHeight="1" thickBot="1" x14ac:dyDescent="0.25">
      <c r="A4" s="1862" t="s">
        <v>224</v>
      </c>
      <c r="B4" s="1863"/>
      <c r="C4" s="1863"/>
      <c r="D4" s="1863"/>
      <c r="E4" s="1864"/>
      <c r="F4" s="1865" t="s">
        <v>22</v>
      </c>
      <c r="G4" s="1866"/>
      <c r="H4" s="1868" t="s">
        <v>612</v>
      </c>
      <c r="I4" s="1869"/>
      <c r="J4" s="1869"/>
      <c r="K4" s="1876">
        <v>22</v>
      </c>
      <c r="L4" s="1877"/>
      <c r="M4" s="1878"/>
      <c r="N4" s="1876">
        <v>22</v>
      </c>
      <c r="O4" s="1877"/>
      <c r="P4" s="1878"/>
      <c r="Q4" s="1868">
        <v>21.33</v>
      </c>
      <c r="R4" s="1869"/>
      <c r="S4" s="1870"/>
      <c r="U4" s="498"/>
    </row>
    <row r="5" spans="1:47" ht="30.75" customHeight="1" thickBot="1" x14ac:dyDescent="0.25">
      <c r="A5" s="1857" t="s">
        <v>23</v>
      </c>
      <c r="B5" s="1858"/>
      <c r="C5" s="1858"/>
      <c r="D5" s="1858"/>
      <c r="E5" s="1859"/>
      <c r="F5" s="1860" t="s">
        <v>258</v>
      </c>
      <c r="G5" s="1861"/>
      <c r="H5" s="1871">
        <v>72.23</v>
      </c>
      <c r="I5" s="1872"/>
      <c r="J5" s="1872"/>
      <c r="K5" s="1882">
        <v>80.47</v>
      </c>
      <c r="L5" s="1883"/>
      <c r="M5" s="1884"/>
      <c r="N5" s="1871">
        <v>32.590000000000003</v>
      </c>
      <c r="O5" s="1872"/>
      <c r="P5" s="1873"/>
      <c r="Q5" s="1871">
        <v>48.81</v>
      </c>
      <c r="R5" s="1872"/>
      <c r="S5" s="1873"/>
      <c r="U5" s="498"/>
    </row>
    <row r="6" spans="1:47" ht="18" customHeight="1" thickBot="1" x14ac:dyDescent="0.25">
      <c r="A6" s="1903" t="s">
        <v>24</v>
      </c>
      <c r="B6" s="1904"/>
      <c r="C6" s="1904"/>
      <c r="D6" s="1904"/>
      <c r="E6" s="1905"/>
      <c r="F6" s="1906" t="s">
        <v>257</v>
      </c>
      <c r="G6" s="1907"/>
      <c r="H6" s="1894">
        <v>1185.8800000000001</v>
      </c>
      <c r="I6" s="1895"/>
      <c r="J6" s="1895"/>
      <c r="K6" s="1894">
        <v>1326.43</v>
      </c>
      <c r="L6" s="1895"/>
      <c r="M6" s="1896"/>
      <c r="N6" s="1894">
        <v>1550.06</v>
      </c>
      <c r="O6" s="1895"/>
      <c r="P6" s="1896"/>
      <c r="Q6" s="1894">
        <v>1509.34</v>
      </c>
      <c r="R6" s="1895"/>
      <c r="S6" s="1896"/>
      <c r="U6" s="498"/>
    </row>
    <row r="7" spans="1:47" ht="19.5" customHeight="1" thickBot="1" x14ac:dyDescent="0.25">
      <c r="A7" s="1773" t="s">
        <v>25</v>
      </c>
      <c r="B7" s="1774"/>
      <c r="C7" s="1774"/>
      <c r="D7" s="1774"/>
      <c r="E7" s="1854"/>
      <c r="F7" s="1860" t="s">
        <v>258</v>
      </c>
      <c r="G7" s="1861"/>
      <c r="H7" s="1871">
        <v>92.89</v>
      </c>
      <c r="I7" s="1872"/>
      <c r="J7" s="1872"/>
      <c r="K7" s="1900">
        <v>147.22</v>
      </c>
      <c r="L7" s="1901"/>
      <c r="M7" s="1902"/>
      <c r="N7" s="1900">
        <v>111.59</v>
      </c>
      <c r="O7" s="1901"/>
      <c r="P7" s="1902"/>
      <c r="Q7" s="1871">
        <v>115.44</v>
      </c>
      <c r="R7" s="1872"/>
      <c r="S7" s="1873"/>
      <c r="U7" s="498"/>
    </row>
    <row r="8" spans="1:47" ht="33" customHeight="1" thickBot="1" x14ac:dyDescent="0.25">
      <c r="A8" s="1773" t="s">
        <v>223</v>
      </c>
      <c r="B8" s="1774"/>
      <c r="C8" s="1774"/>
      <c r="D8" s="1774"/>
      <c r="E8" s="1854"/>
      <c r="F8" s="1860" t="s">
        <v>475</v>
      </c>
      <c r="G8" s="1861"/>
      <c r="H8" s="1897">
        <v>166</v>
      </c>
      <c r="I8" s="1898"/>
      <c r="J8" s="1898"/>
      <c r="K8" s="1897">
        <v>158</v>
      </c>
      <c r="L8" s="1898"/>
      <c r="M8" s="1898"/>
      <c r="N8" s="1897">
        <v>166</v>
      </c>
      <c r="O8" s="1898"/>
      <c r="P8" s="1898"/>
      <c r="Q8" s="1897">
        <v>166</v>
      </c>
      <c r="R8" s="1898"/>
      <c r="S8" s="1899"/>
      <c r="U8" s="498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</row>
    <row r="9" spans="1:47" ht="15" customHeight="1" x14ac:dyDescent="0.2">
      <c r="A9" s="1822" t="s">
        <v>474</v>
      </c>
      <c r="B9" s="1822"/>
      <c r="C9" s="1822"/>
      <c r="D9" s="1822"/>
      <c r="E9" s="1822"/>
      <c r="F9" s="1822"/>
      <c r="G9" s="1822"/>
      <c r="H9" s="1822"/>
      <c r="I9" s="1822"/>
      <c r="J9" s="1822"/>
      <c r="K9" s="1822"/>
      <c r="L9" s="1822"/>
      <c r="M9" s="1822"/>
      <c r="N9" s="1822"/>
      <c r="O9" s="1822"/>
      <c r="P9" s="1822"/>
      <c r="Q9" s="1822"/>
      <c r="R9" s="1822"/>
      <c r="S9" s="1822"/>
      <c r="U9" s="498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</row>
    <row r="10" spans="1:47" ht="18" customHeight="1" x14ac:dyDescent="0.2">
      <c r="A10" s="1822" t="s">
        <v>421</v>
      </c>
      <c r="B10" s="1822"/>
      <c r="C10" s="1822"/>
      <c r="D10" s="1822"/>
      <c r="E10" s="1822"/>
      <c r="F10" s="1822"/>
      <c r="G10" s="1822"/>
      <c r="H10" s="1822"/>
      <c r="I10" s="1822"/>
      <c r="J10" s="1822"/>
      <c r="K10" s="1822"/>
      <c r="L10" s="1822"/>
      <c r="M10" s="1822"/>
      <c r="N10" s="1822"/>
      <c r="O10" s="1822"/>
      <c r="P10" s="1822"/>
      <c r="Q10" s="1822"/>
      <c r="R10" s="1822"/>
      <c r="S10" s="1822"/>
      <c r="U10" s="498"/>
    </row>
    <row r="11" spans="1:47" ht="15.75" customHeight="1" x14ac:dyDescent="0.2">
      <c r="A11" s="1822" t="s">
        <v>765</v>
      </c>
      <c r="B11" s="1822"/>
      <c r="C11" s="1822"/>
      <c r="D11" s="1822"/>
      <c r="E11" s="1822"/>
      <c r="F11" s="1822"/>
      <c r="G11" s="1822"/>
      <c r="H11" s="1822"/>
      <c r="I11" s="1822"/>
      <c r="J11" s="1822"/>
      <c r="K11" s="1822"/>
      <c r="L11" s="1822"/>
      <c r="M11" s="1822"/>
      <c r="N11" s="1822"/>
      <c r="O11" s="1822"/>
      <c r="P11" s="1822"/>
      <c r="Q11" s="1822"/>
      <c r="R11" s="1822"/>
      <c r="S11" s="1822"/>
      <c r="U11" s="498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</row>
    <row r="12" spans="1:47" ht="15.75" customHeight="1" x14ac:dyDescent="0.2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U12" s="498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</row>
    <row r="13" spans="1:47" ht="19.5" customHeight="1" thickBot="1" x14ac:dyDescent="0.25">
      <c r="A13" s="1885" t="s">
        <v>488</v>
      </c>
      <c r="B13" s="1885"/>
      <c r="C13" s="1885"/>
      <c r="D13" s="1885"/>
      <c r="E13" s="1885"/>
      <c r="F13" s="1885"/>
      <c r="G13" s="1885"/>
      <c r="H13" s="1885"/>
      <c r="I13" s="1885"/>
      <c r="J13" s="1885"/>
      <c r="K13" s="1885"/>
      <c r="L13" s="1885"/>
      <c r="M13" s="1885"/>
      <c r="N13" s="1885"/>
      <c r="O13" s="1885"/>
      <c r="P13" s="1885"/>
      <c r="Q13" s="1885"/>
      <c r="R13" s="1885"/>
      <c r="S13" s="1885"/>
      <c r="U13" s="498"/>
    </row>
    <row r="14" spans="1:47" ht="15" customHeight="1" thickBot="1" x14ac:dyDescent="0.25">
      <c r="A14" s="1850"/>
      <c r="B14" s="1851"/>
      <c r="C14" s="1852"/>
      <c r="D14" s="1886" t="s">
        <v>854</v>
      </c>
      <c r="E14" s="1887"/>
      <c r="F14" s="1887"/>
      <c r="G14" s="1888"/>
      <c r="H14" s="1889" t="s">
        <v>855</v>
      </c>
      <c r="I14" s="1890"/>
      <c r="J14" s="1890"/>
      <c r="K14" s="1891"/>
      <c r="L14" s="1892" t="s">
        <v>856</v>
      </c>
      <c r="M14" s="1887"/>
      <c r="N14" s="1887"/>
      <c r="O14" s="1893"/>
      <c r="P14" s="1892" t="s">
        <v>857</v>
      </c>
      <c r="Q14" s="1887"/>
      <c r="R14" s="1887"/>
      <c r="S14" s="1893"/>
      <c r="U14" s="498"/>
    </row>
    <row r="15" spans="1:47" ht="15" customHeight="1" x14ac:dyDescent="0.25">
      <c r="A15" s="1844" t="s">
        <v>27</v>
      </c>
      <c r="B15" s="1845"/>
      <c r="C15" s="1846"/>
      <c r="D15" s="1847" t="s">
        <v>742</v>
      </c>
      <c r="E15" s="1848"/>
      <c r="F15" s="1848"/>
      <c r="G15" s="1849"/>
      <c r="H15" s="1816" t="s">
        <v>706</v>
      </c>
      <c r="I15" s="1817"/>
      <c r="J15" s="1817"/>
      <c r="K15" s="1818"/>
      <c r="L15" s="1816" t="s">
        <v>858</v>
      </c>
      <c r="M15" s="1817"/>
      <c r="N15" s="1817"/>
      <c r="O15" s="1818"/>
      <c r="P15" s="1819" t="s">
        <v>705</v>
      </c>
      <c r="Q15" s="1820"/>
      <c r="R15" s="1820"/>
      <c r="S15" s="1821"/>
      <c r="U15" s="498"/>
    </row>
    <row r="16" spans="1:47" ht="15" customHeight="1" x14ac:dyDescent="0.25">
      <c r="A16" s="1829" t="s">
        <v>225</v>
      </c>
      <c r="B16" s="1830"/>
      <c r="C16" s="1831"/>
      <c r="D16" s="1823" t="s">
        <v>812</v>
      </c>
      <c r="E16" s="1824"/>
      <c r="F16" s="1824"/>
      <c r="G16" s="1825"/>
      <c r="H16" s="1826" t="s">
        <v>859</v>
      </c>
      <c r="I16" s="1827"/>
      <c r="J16" s="1827"/>
      <c r="K16" s="1828"/>
      <c r="L16" s="1826" t="s">
        <v>860</v>
      </c>
      <c r="M16" s="1827"/>
      <c r="N16" s="1827"/>
      <c r="O16" s="1828"/>
      <c r="P16" s="1826" t="s">
        <v>861</v>
      </c>
      <c r="Q16" s="1827"/>
      <c r="R16" s="1827"/>
      <c r="S16" s="1828"/>
      <c r="U16" s="498"/>
      <c r="V16" s="188" t="s">
        <v>271</v>
      </c>
    </row>
    <row r="17" spans="1:22" ht="15" customHeight="1" x14ac:dyDescent="0.25">
      <c r="A17" s="1829" t="s">
        <v>226</v>
      </c>
      <c r="B17" s="1830"/>
      <c r="C17" s="1831"/>
      <c r="D17" s="1823" t="s">
        <v>813</v>
      </c>
      <c r="E17" s="1824"/>
      <c r="F17" s="1824"/>
      <c r="G17" s="1825"/>
      <c r="H17" s="1826" t="s">
        <v>862</v>
      </c>
      <c r="I17" s="1827"/>
      <c r="J17" s="1827"/>
      <c r="K17" s="1828"/>
      <c r="L17" s="1826" t="s">
        <v>863</v>
      </c>
      <c r="M17" s="1827"/>
      <c r="N17" s="1827"/>
      <c r="O17" s="1828"/>
      <c r="P17" s="1826" t="s">
        <v>864</v>
      </c>
      <c r="Q17" s="1827"/>
      <c r="R17" s="1827"/>
      <c r="S17" s="1828"/>
      <c r="U17" s="498"/>
      <c r="V17" s="188" t="s">
        <v>271</v>
      </c>
    </row>
    <row r="18" spans="1:22" ht="15" customHeight="1" thickBot="1" x14ac:dyDescent="0.3">
      <c r="A18" s="1832" t="s">
        <v>28</v>
      </c>
      <c r="B18" s="1833"/>
      <c r="C18" s="1834"/>
      <c r="D18" s="1835" t="s">
        <v>814</v>
      </c>
      <c r="E18" s="1836"/>
      <c r="F18" s="1836"/>
      <c r="G18" s="1837"/>
      <c r="H18" s="1838">
        <v>41</v>
      </c>
      <c r="I18" s="1839"/>
      <c r="J18" s="1839"/>
      <c r="K18" s="1840"/>
      <c r="L18" s="1838" t="s">
        <v>865</v>
      </c>
      <c r="M18" s="1839"/>
      <c r="N18" s="1839"/>
      <c r="O18" s="1840"/>
      <c r="P18" s="1841" t="s">
        <v>866</v>
      </c>
      <c r="Q18" s="1842"/>
      <c r="R18" s="1842"/>
      <c r="S18" s="1843"/>
      <c r="U18" s="498"/>
    </row>
    <row r="19" spans="1:22" ht="15" customHeight="1" thickBot="1" x14ac:dyDescent="0.3">
      <c r="A19" s="521"/>
      <c r="B19" s="521"/>
      <c r="C19" s="521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U19" s="498"/>
    </row>
    <row r="20" spans="1:22" ht="20.25" customHeight="1" thickBot="1" x14ac:dyDescent="0.3">
      <c r="A20" s="1780" t="s">
        <v>451</v>
      </c>
      <c r="B20" s="1781"/>
      <c r="C20" s="1781"/>
      <c r="D20" s="1781"/>
      <c r="E20" s="1781"/>
      <c r="F20" s="1781"/>
      <c r="G20" s="1781"/>
      <c r="H20" s="1781"/>
      <c r="I20" s="1781"/>
      <c r="J20" s="1781"/>
      <c r="K20" s="1781"/>
      <c r="L20" s="1781"/>
      <c r="M20" s="1781"/>
      <c r="N20" s="1781"/>
      <c r="O20" s="1781"/>
      <c r="P20" s="1781"/>
      <c r="Q20" s="1781"/>
      <c r="R20" s="1781"/>
      <c r="S20" s="1782"/>
      <c r="U20" s="498"/>
    </row>
    <row r="21" spans="1:22" ht="20.25" customHeight="1" x14ac:dyDescent="0.2">
      <c r="A21" s="1783" t="s">
        <v>222</v>
      </c>
      <c r="B21" s="1784"/>
      <c r="C21" s="1785"/>
      <c r="D21" s="1783" t="s">
        <v>613</v>
      </c>
      <c r="E21" s="1784"/>
      <c r="F21" s="1784"/>
      <c r="G21" s="1789"/>
      <c r="H21" s="1791" t="s">
        <v>614</v>
      </c>
      <c r="I21" s="1792"/>
      <c r="J21" s="1792"/>
      <c r="K21" s="1792"/>
      <c r="L21" s="1792"/>
      <c r="M21" s="1792"/>
      <c r="N21" s="1792"/>
      <c r="O21" s="1792"/>
      <c r="P21" s="1792"/>
      <c r="Q21" s="1792"/>
      <c r="R21" s="1792"/>
      <c r="S21" s="1793"/>
      <c r="U21" s="498"/>
    </row>
    <row r="22" spans="1:22" ht="44.25" customHeight="1" thickBot="1" x14ac:dyDescent="0.25">
      <c r="A22" s="1786"/>
      <c r="B22" s="1787"/>
      <c r="C22" s="1788"/>
      <c r="D22" s="1786"/>
      <c r="E22" s="1787"/>
      <c r="F22" s="1787"/>
      <c r="G22" s="1790"/>
      <c r="H22" s="1797" t="s">
        <v>452</v>
      </c>
      <c r="I22" s="1798"/>
      <c r="J22" s="1798"/>
      <c r="K22" s="1798"/>
      <c r="L22" s="1787" t="s">
        <v>453</v>
      </c>
      <c r="M22" s="1787"/>
      <c r="N22" s="1787"/>
      <c r="O22" s="1787"/>
      <c r="P22" s="1794" t="s">
        <v>595</v>
      </c>
      <c r="Q22" s="1794"/>
      <c r="R22" s="1794"/>
      <c r="S22" s="1795"/>
      <c r="U22" s="498"/>
    </row>
    <row r="23" spans="1:22" ht="17.25" customHeight="1" thickBot="1" x14ac:dyDescent="0.25">
      <c r="A23" s="1768" t="s">
        <v>650</v>
      </c>
      <c r="B23" s="1769"/>
      <c r="C23" s="1770"/>
      <c r="D23" s="1771">
        <v>62.2</v>
      </c>
      <c r="E23" s="1772"/>
      <c r="F23" s="1772"/>
      <c r="G23" s="1772"/>
      <c r="H23" s="1773" t="s">
        <v>666</v>
      </c>
      <c r="I23" s="1774"/>
      <c r="J23" s="1774"/>
      <c r="K23" s="1774"/>
      <c r="L23" s="1775" t="s">
        <v>669</v>
      </c>
      <c r="M23" s="1776"/>
      <c r="N23" s="1776"/>
      <c r="O23" s="1777"/>
      <c r="P23" s="1778" t="s">
        <v>670</v>
      </c>
      <c r="Q23" s="1778"/>
      <c r="R23" s="1778"/>
      <c r="S23" s="1779"/>
      <c r="U23" s="498"/>
    </row>
    <row r="24" spans="1:22" ht="30" customHeight="1" thickBot="1" x14ac:dyDescent="0.3">
      <c r="A24" s="1802" t="s">
        <v>663</v>
      </c>
      <c r="B24" s="1803"/>
      <c r="C24" s="1804"/>
      <c r="D24" s="1771">
        <v>67.069999999999993</v>
      </c>
      <c r="E24" s="1772"/>
      <c r="F24" s="1772"/>
      <c r="G24" s="1815"/>
      <c r="H24" s="1805"/>
      <c r="I24" s="1806"/>
      <c r="J24" s="1806"/>
      <c r="K24" s="1806"/>
      <c r="L24" s="1806"/>
      <c r="M24" s="1806"/>
      <c r="N24" s="1806"/>
      <c r="O24" s="1806"/>
      <c r="P24" s="1806"/>
      <c r="Q24" s="1806"/>
      <c r="R24" s="1806"/>
      <c r="S24" s="1807"/>
      <c r="U24" s="498"/>
    </row>
    <row r="25" spans="1:22" ht="18" customHeight="1" thickBot="1" x14ac:dyDescent="0.25">
      <c r="A25" s="1768" t="s">
        <v>14</v>
      </c>
      <c r="B25" s="1769"/>
      <c r="C25" s="1770"/>
      <c r="D25" s="1771">
        <v>59.7</v>
      </c>
      <c r="E25" s="1772"/>
      <c r="F25" s="1772"/>
      <c r="G25" s="1772"/>
      <c r="H25" s="1773" t="s">
        <v>664</v>
      </c>
      <c r="I25" s="1774"/>
      <c r="J25" s="1774"/>
      <c r="K25" s="1774"/>
      <c r="L25" s="1775" t="s">
        <v>687</v>
      </c>
      <c r="M25" s="1776"/>
      <c r="N25" s="1776"/>
      <c r="O25" s="1777"/>
      <c r="P25" s="1778" t="s">
        <v>672</v>
      </c>
      <c r="Q25" s="1778"/>
      <c r="R25" s="1778"/>
      <c r="S25" s="1779"/>
      <c r="U25" s="498"/>
    </row>
    <row r="26" spans="1:22" ht="18" customHeight="1" thickBot="1" x14ac:dyDescent="0.25">
      <c r="A26" s="1768" t="s">
        <v>15</v>
      </c>
      <c r="B26" s="1769"/>
      <c r="C26" s="1770"/>
      <c r="D26" s="1771">
        <v>58.4</v>
      </c>
      <c r="E26" s="1772"/>
      <c r="F26" s="1772"/>
      <c r="G26" s="1772"/>
      <c r="H26" s="1773" t="s">
        <v>699</v>
      </c>
      <c r="I26" s="1774"/>
      <c r="J26" s="1774"/>
      <c r="K26" s="1774"/>
      <c r="L26" s="1775" t="s">
        <v>701</v>
      </c>
      <c r="M26" s="1776"/>
      <c r="N26" s="1776"/>
      <c r="O26" s="1777"/>
      <c r="P26" s="1778" t="s">
        <v>703</v>
      </c>
      <c r="Q26" s="1778"/>
      <c r="R26" s="1778"/>
      <c r="S26" s="1779"/>
      <c r="U26" s="498"/>
    </row>
    <row r="27" spans="1:22" ht="18" customHeight="1" thickBot="1" x14ac:dyDescent="0.25">
      <c r="A27" s="1768" t="s">
        <v>16</v>
      </c>
      <c r="B27" s="1769"/>
      <c r="C27" s="1770"/>
      <c r="D27" s="1771">
        <v>58.11</v>
      </c>
      <c r="E27" s="1772"/>
      <c r="F27" s="1772"/>
      <c r="G27" s="1772"/>
      <c r="H27" s="1773" t="s">
        <v>707</v>
      </c>
      <c r="I27" s="1774"/>
      <c r="J27" s="1774"/>
      <c r="K27" s="1774"/>
      <c r="L27" s="1775" t="s">
        <v>712</v>
      </c>
      <c r="M27" s="1776"/>
      <c r="N27" s="1776"/>
      <c r="O27" s="1777"/>
      <c r="P27" s="1778" t="s">
        <v>709</v>
      </c>
      <c r="Q27" s="1778"/>
      <c r="R27" s="1778"/>
      <c r="S27" s="1779"/>
      <c r="U27" s="498"/>
    </row>
    <row r="28" spans="1:22" ht="18" customHeight="1" thickBot="1" x14ac:dyDescent="0.25">
      <c r="A28" s="1768" t="s">
        <v>17</v>
      </c>
      <c r="B28" s="1769"/>
      <c r="C28" s="1770"/>
      <c r="D28" s="1771">
        <v>56.39</v>
      </c>
      <c r="E28" s="1772"/>
      <c r="F28" s="1772"/>
      <c r="G28" s="1772"/>
      <c r="H28" s="1773" t="s">
        <v>736</v>
      </c>
      <c r="I28" s="1774"/>
      <c r="J28" s="1774"/>
      <c r="K28" s="1774"/>
      <c r="L28" s="1775" t="s">
        <v>712</v>
      </c>
      <c r="M28" s="1776"/>
      <c r="N28" s="1776"/>
      <c r="O28" s="1777"/>
      <c r="P28" s="1778" t="s">
        <v>738</v>
      </c>
      <c r="Q28" s="1778"/>
      <c r="R28" s="1778"/>
      <c r="S28" s="1779"/>
      <c r="U28" s="498"/>
    </row>
    <row r="29" spans="1:22" ht="18" customHeight="1" thickBot="1" x14ac:dyDescent="0.25">
      <c r="A29" s="1768" t="s">
        <v>18</v>
      </c>
      <c r="B29" s="1769"/>
      <c r="C29" s="1770"/>
      <c r="D29" s="1771">
        <v>57.17</v>
      </c>
      <c r="E29" s="1772"/>
      <c r="F29" s="1772"/>
      <c r="G29" s="1772"/>
      <c r="H29" s="1773" t="s">
        <v>743</v>
      </c>
      <c r="I29" s="1774"/>
      <c r="J29" s="1774"/>
      <c r="K29" s="1774"/>
      <c r="L29" s="1775" t="s">
        <v>745</v>
      </c>
      <c r="M29" s="1776"/>
      <c r="N29" s="1776"/>
      <c r="O29" s="1777"/>
      <c r="P29" s="1778" t="s">
        <v>746</v>
      </c>
      <c r="Q29" s="1778"/>
      <c r="R29" s="1778"/>
      <c r="S29" s="1779"/>
      <c r="U29" s="498"/>
    </row>
    <row r="30" spans="1:22" ht="18" customHeight="1" thickBot="1" x14ac:dyDescent="0.25">
      <c r="A30" s="1768" t="s">
        <v>19</v>
      </c>
      <c r="B30" s="1769"/>
      <c r="C30" s="1770"/>
      <c r="D30" s="1771">
        <v>57.83</v>
      </c>
      <c r="E30" s="1772"/>
      <c r="F30" s="1772"/>
      <c r="G30" s="1772"/>
      <c r="H30" s="1773" t="s">
        <v>753</v>
      </c>
      <c r="I30" s="1774"/>
      <c r="J30" s="1774"/>
      <c r="K30" s="1774"/>
      <c r="L30" s="1775" t="s">
        <v>745</v>
      </c>
      <c r="M30" s="1776"/>
      <c r="N30" s="1776"/>
      <c r="O30" s="1777"/>
      <c r="P30" s="1778" t="s">
        <v>755</v>
      </c>
      <c r="Q30" s="1778"/>
      <c r="R30" s="1778"/>
      <c r="S30" s="1779"/>
      <c r="U30" s="498"/>
    </row>
    <row r="31" spans="1:22" ht="18" customHeight="1" thickBot="1" x14ac:dyDescent="0.25">
      <c r="A31" s="1768" t="s">
        <v>221</v>
      </c>
      <c r="B31" s="1769"/>
      <c r="C31" s="1770"/>
      <c r="D31" s="1771">
        <v>59.67</v>
      </c>
      <c r="E31" s="1772"/>
      <c r="F31" s="1772"/>
      <c r="G31" s="1772"/>
      <c r="H31" s="1773" t="s">
        <v>815</v>
      </c>
      <c r="I31" s="1774"/>
      <c r="J31" s="1774"/>
      <c r="K31" s="1774"/>
      <c r="L31" s="1775" t="s">
        <v>816</v>
      </c>
      <c r="M31" s="1776"/>
      <c r="N31" s="1776"/>
      <c r="O31" s="1777"/>
      <c r="P31" s="1778" t="s">
        <v>817</v>
      </c>
      <c r="Q31" s="1778"/>
      <c r="R31" s="1778"/>
      <c r="S31" s="1779"/>
      <c r="U31" s="498"/>
    </row>
    <row r="32" spans="1:22" ht="18" customHeight="1" thickBot="1" x14ac:dyDescent="0.25">
      <c r="A32" s="1768" t="s">
        <v>229</v>
      </c>
      <c r="B32" s="1769"/>
      <c r="C32" s="1770"/>
      <c r="D32" s="1771">
        <v>59.65</v>
      </c>
      <c r="E32" s="1772"/>
      <c r="F32" s="1772"/>
      <c r="G32" s="1772"/>
      <c r="H32" s="1773" t="s">
        <v>867</v>
      </c>
      <c r="I32" s="1774"/>
      <c r="J32" s="1774"/>
      <c r="K32" s="1774"/>
      <c r="L32" s="1775" t="s">
        <v>876</v>
      </c>
      <c r="M32" s="1776"/>
      <c r="N32" s="1776"/>
      <c r="O32" s="1777"/>
      <c r="P32" s="1778" t="s">
        <v>868</v>
      </c>
      <c r="Q32" s="1778"/>
      <c r="R32" s="1778"/>
      <c r="S32" s="1779"/>
      <c r="U32" s="498"/>
    </row>
    <row r="33" spans="1:34" ht="19.5" customHeight="1" thickBot="1" x14ac:dyDescent="0.3">
      <c r="A33" s="1780" t="s">
        <v>507</v>
      </c>
      <c r="B33" s="1781"/>
      <c r="C33" s="1781"/>
      <c r="D33" s="1781"/>
      <c r="E33" s="1781"/>
      <c r="F33" s="1781"/>
      <c r="G33" s="1781"/>
      <c r="H33" s="1813"/>
      <c r="I33" s="1813"/>
      <c r="J33" s="1813"/>
      <c r="K33" s="1813"/>
      <c r="L33" s="1813"/>
      <c r="M33" s="1813"/>
      <c r="N33" s="1813"/>
      <c r="O33" s="1813"/>
      <c r="P33" s="1813"/>
      <c r="Q33" s="1813"/>
      <c r="R33" s="1813"/>
      <c r="S33" s="1814"/>
      <c r="U33" s="498"/>
    </row>
    <row r="34" spans="1:34" ht="15.75" customHeight="1" x14ac:dyDescent="0.2">
      <c r="A34" s="1783" t="s">
        <v>222</v>
      </c>
      <c r="B34" s="1784"/>
      <c r="C34" s="1789"/>
      <c r="D34" s="1783" t="s">
        <v>613</v>
      </c>
      <c r="E34" s="1784"/>
      <c r="F34" s="1784"/>
      <c r="G34" s="1789"/>
      <c r="H34" s="1791" t="s">
        <v>614</v>
      </c>
      <c r="I34" s="1792"/>
      <c r="J34" s="1792"/>
      <c r="K34" s="1792"/>
      <c r="L34" s="1792"/>
      <c r="M34" s="1792"/>
      <c r="N34" s="1792"/>
      <c r="O34" s="1792"/>
      <c r="P34" s="1792"/>
      <c r="Q34" s="1792"/>
      <c r="R34" s="1792"/>
      <c r="S34" s="1793"/>
      <c r="U34" s="498"/>
    </row>
    <row r="35" spans="1:34" ht="36.75" customHeight="1" thickBot="1" x14ac:dyDescent="0.25">
      <c r="A35" s="1786"/>
      <c r="B35" s="1787"/>
      <c r="C35" s="1790"/>
      <c r="D35" s="1786"/>
      <c r="E35" s="1787"/>
      <c r="F35" s="1787"/>
      <c r="G35" s="1790"/>
      <c r="H35" s="1797" t="s">
        <v>452</v>
      </c>
      <c r="I35" s="1798"/>
      <c r="J35" s="1798"/>
      <c r="K35" s="1798"/>
      <c r="L35" s="1787" t="s">
        <v>453</v>
      </c>
      <c r="M35" s="1787"/>
      <c r="N35" s="1787"/>
      <c r="O35" s="1787"/>
      <c r="P35" s="1794" t="s">
        <v>595</v>
      </c>
      <c r="Q35" s="1794"/>
      <c r="R35" s="1794"/>
      <c r="S35" s="1795"/>
      <c r="U35" s="498"/>
    </row>
    <row r="36" spans="1:34" ht="20.25" customHeight="1" thickBot="1" x14ac:dyDescent="0.25">
      <c r="A36" s="1768" t="s">
        <v>650</v>
      </c>
      <c r="B36" s="1769"/>
      <c r="C36" s="1809"/>
      <c r="D36" s="1810">
        <v>65.62</v>
      </c>
      <c r="E36" s="1811"/>
      <c r="F36" s="1811"/>
      <c r="G36" s="1812"/>
      <c r="H36" s="1799" t="s">
        <v>667</v>
      </c>
      <c r="I36" s="1800"/>
      <c r="J36" s="1800"/>
      <c r="K36" s="1800"/>
      <c r="L36" s="1778" t="s">
        <v>644</v>
      </c>
      <c r="M36" s="1778"/>
      <c r="N36" s="1778"/>
      <c r="O36" s="1778"/>
      <c r="P36" s="1778" t="s">
        <v>668</v>
      </c>
      <c r="Q36" s="1778"/>
      <c r="R36" s="1778"/>
      <c r="S36" s="1779"/>
      <c r="U36" s="498"/>
      <c r="Y36" s="189"/>
      <c r="Z36" s="189"/>
      <c r="AA36" s="189"/>
      <c r="AB36" s="189"/>
      <c r="AC36" s="189"/>
      <c r="AD36" s="189"/>
      <c r="AE36" s="189"/>
      <c r="AF36" s="189"/>
      <c r="AG36" s="191"/>
      <c r="AH36" s="189"/>
    </row>
    <row r="37" spans="1:34" ht="33" customHeight="1" thickBot="1" x14ac:dyDescent="0.3">
      <c r="A37" s="1802" t="s">
        <v>663</v>
      </c>
      <c r="B37" s="1803"/>
      <c r="C37" s="1804"/>
      <c r="D37" s="1771">
        <v>74.28</v>
      </c>
      <c r="E37" s="1772"/>
      <c r="F37" s="1772"/>
      <c r="G37" s="1815"/>
      <c r="H37" s="1805"/>
      <c r="I37" s="1806"/>
      <c r="J37" s="1806"/>
      <c r="K37" s="1806"/>
      <c r="L37" s="1806"/>
      <c r="M37" s="1806"/>
      <c r="N37" s="1806"/>
      <c r="O37" s="1806"/>
      <c r="P37" s="1806"/>
      <c r="Q37" s="1806"/>
      <c r="R37" s="1806"/>
      <c r="S37" s="1807"/>
      <c r="U37" s="498"/>
      <c r="Y37" s="189"/>
      <c r="Z37" s="189"/>
      <c r="AA37" s="189"/>
      <c r="AB37" s="189"/>
      <c r="AC37" s="189"/>
      <c r="AD37" s="189"/>
      <c r="AE37" s="189"/>
      <c r="AF37" s="189"/>
      <c r="AG37" s="191"/>
      <c r="AH37" s="189"/>
    </row>
    <row r="38" spans="1:34" ht="18" customHeight="1" thickBot="1" x14ac:dyDescent="0.25">
      <c r="A38" s="1768" t="s">
        <v>14</v>
      </c>
      <c r="B38" s="1769"/>
      <c r="C38" s="1770"/>
      <c r="D38" s="1771">
        <v>63.58</v>
      </c>
      <c r="E38" s="1772"/>
      <c r="F38" s="1772"/>
      <c r="G38" s="1772"/>
      <c r="H38" s="1801" t="s">
        <v>665</v>
      </c>
      <c r="I38" s="1776"/>
      <c r="J38" s="1776"/>
      <c r="K38" s="1776"/>
      <c r="L38" s="1775" t="s">
        <v>688</v>
      </c>
      <c r="M38" s="1776"/>
      <c r="N38" s="1776"/>
      <c r="O38" s="1777"/>
      <c r="P38" s="1778" t="s">
        <v>673</v>
      </c>
      <c r="Q38" s="1778"/>
      <c r="R38" s="1778"/>
      <c r="S38" s="1779"/>
      <c r="U38" s="498"/>
    </row>
    <row r="39" spans="1:34" ht="18" customHeight="1" thickBot="1" x14ac:dyDescent="0.25">
      <c r="A39" s="1768" t="s">
        <v>15</v>
      </c>
      <c r="B39" s="1769"/>
      <c r="C39" s="1770"/>
      <c r="D39" s="1771">
        <v>62.18</v>
      </c>
      <c r="E39" s="1772"/>
      <c r="F39" s="1772"/>
      <c r="G39" s="1772"/>
      <c r="H39" s="1773" t="s">
        <v>700</v>
      </c>
      <c r="I39" s="1774"/>
      <c r="J39" s="1774"/>
      <c r="K39" s="1774"/>
      <c r="L39" s="1778" t="s">
        <v>702</v>
      </c>
      <c r="M39" s="1778"/>
      <c r="N39" s="1778"/>
      <c r="O39" s="1775"/>
      <c r="P39" s="1778" t="s">
        <v>704</v>
      </c>
      <c r="Q39" s="1778"/>
      <c r="R39" s="1778"/>
      <c r="S39" s="1779"/>
      <c r="U39" s="498"/>
    </row>
    <row r="40" spans="1:34" ht="18" customHeight="1" thickBot="1" x14ac:dyDescent="0.25">
      <c r="A40" s="1768" t="s">
        <v>16</v>
      </c>
      <c r="B40" s="1769"/>
      <c r="C40" s="1770"/>
      <c r="D40" s="1771">
        <v>62.05</v>
      </c>
      <c r="E40" s="1772"/>
      <c r="F40" s="1772"/>
      <c r="G40" s="1772"/>
      <c r="H40" s="1773" t="s">
        <v>708</v>
      </c>
      <c r="I40" s="1774"/>
      <c r="J40" s="1774"/>
      <c r="K40" s="1774"/>
      <c r="L40" s="1778" t="s">
        <v>713</v>
      </c>
      <c r="M40" s="1778"/>
      <c r="N40" s="1778"/>
      <c r="O40" s="1775"/>
      <c r="P40" s="1778" t="s">
        <v>710</v>
      </c>
      <c r="Q40" s="1778"/>
      <c r="R40" s="1778"/>
      <c r="S40" s="1779"/>
      <c r="U40" s="498"/>
    </row>
    <row r="41" spans="1:34" ht="18" customHeight="1" thickBot="1" x14ac:dyDescent="0.25">
      <c r="A41" s="1768" t="s">
        <v>17</v>
      </c>
      <c r="B41" s="1769"/>
      <c r="C41" s="1770"/>
      <c r="D41" s="1771">
        <v>60.31</v>
      </c>
      <c r="E41" s="1772"/>
      <c r="F41" s="1772"/>
      <c r="G41" s="1772"/>
      <c r="H41" s="1773" t="s">
        <v>737</v>
      </c>
      <c r="I41" s="1774"/>
      <c r="J41" s="1774"/>
      <c r="K41" s="1774"/>
      <c r="L41" s="1778" t="s">
        <v>713</v>
      </c>
      <c r="M41" s="1778"/>
      <c r="N41" s="1778"/>
      <c r="O41" s="1775"/>
      <c r="P41" s="1778" t="s">
        <v>739</v>
      </c>
      <c r="Q41" s="1778"/>
      <c r="R41" s="1778"/>
      <c r="S41" s="1779"/>
      <c r="U41" s="498"/>
    </row>
    <row r="42" spans="1:34" ht="18" customHeight="1" thickBot="1" x14ac:dyDescent="0.25">
      <c r="A42" s="1768" t="s">
        <v>18</v>
      </c>
      <c r="B42" s="1769"/>
      <c r="C42" s="1770"/>
      <c r="D42" s="1771">
        <v>63.1</v>
      </c>
      <c r="E42" s="1772"/>
      <c r="F42" s="1772"/>
      <c r="G42" s="1772"/>
      <c r="H42" s="1773" t="s">
        <v>744</v>
      </c>
      <c r="I42" s="1774"/>
      <c r="J42" s="1774"/>
      <c r="K42" s="1774"/>
      <c r="L42" s="1778" t="s">
        <v>688</v>
      </c>
      <c r="M42" s="1778"/>
      <c r="N42" s="1778"/>
      <c r="O42" s="1775"/>
      <c r="P42" s="1778" t="s">
        <v>747</v>
      </c>
      <c r="Q42" s="1778"/>
      <c r="R42" s="1778"/>
      <c r="S42" s="1779"/>
      <c r="U42" s="498"/>
    </row>
    <row r="43" spans="1:34" ht="18" customHeight="1" thickBot="1" x14ac:dyDescent="0.25">
      <c r="A43" s="1768" t="s">
        <v>19</v>
      </c>
      <c r="B43" s="1769"/>
      <c r="C43" s="1770"/>
      <c r="D43" s="1771">
        <v>64.84</v>
      </c>
      <c r="E43" s="1772"/>
      <c r="F43" s="1772"/>
      <c r="G43" s="1772"/>
      <c r="H43" s="1773" t="s">
        <v>754</v>
      </c>
      <c r="I43" s="1774"/>
      <c r="J43" s="1774"/>
      <c r="K43" s="1774"/>
      <c r="L43" s="1778" t="s">
        <v>752</v>
      </c>
      <c r="M43" s="1778"/>
      <c r="N43" s="1778"/>
      <c r="O43" s="1775"/>
      <c r="P43" s="1778" t="s">
        <v>756</v>
      </c>
      <c r="Q43" s="1778"/>
      <c r="R43" s="1778"/>
      <c r="S43" s="1779"/>
      <c r="U43" s="498"/>
    </row>
    <row r="44" spans="1:34" ht="18" customHeight="1" thickBot="1" x14ac:dyDescent="0.25">
      <c r="A44" s="1768" t="s">
        <v>221</v>
      </c>
      <c r="B44" s="1769"/>
      <c r="C44" s="1770"/>
      <c r="D44" s="1771">
        <v>68.64</v>
      </c>
      <c r="E44" s="1772"/>
      <c r="F44" s="1772"/>
      <c r="G44" s="1772"/>
      <c r="H44" s="1773" t="s">
        <v>818</v>
      </c>
      <c r="I44" s="1774"/>
      <c r="J44" s="1774"/>
      <c r="K44" s="1774"/>
      <c r="L44" s="1778" t="s">
        <v>819</v>
      </c>
      <c r="M44" s="1778"/>
      <c r="N44" s="1778"/>
      <c r="O44" s="1775"/>
      <c r="P44" s="1778" t="s">
        <v>820</v>
      </c>
      <c r="Q44" s="1778"/>
      <c r="R44" s="1778"/>
      <c r="S44" s="1779"/>
      <c r="U44" s="498"/>
    </row>
    <row r="45" spans="1:34" ht="18" customHeight="1" thickBot="1" x14ac:dyDescent="0.25">
      <c r="A45" s="1768" t="s">
        <v>229</v>
      </c>
      <c r="B45" s="1769"/>
      <c r="C45" s="1770"/>
      <c r="D45" s="1771">
        <v>70.400000000000006</v>
      </c>
      <c r="E45" s="1772"/>
      <c r="F45" s="1772"/>
      <c r="G45" s="1772"/>
      <c r="H45" s="1773" t="s">
        <v>869</v>
      </c>
      <c r="I45" s="1774"/>
      <c r="J45" s="1774"/>
      <c r="K45" s="1774"/>
      <c r="L45" s="1778" t="s">
        <v>875</v>
      </c>
      <c r="M45" s="1778"/>
      <c r="N45" s="1778"/>
      <c r="O45" s="1775"/>
      <c r="P45" s="1778" t="s">
        <v>870</v>
      </c>
      <c r="Q45" s="1778"/>
      <c r="R45" s="1778"/>
      <c r="S45" s="1779"/>
      <c r="U45" s="498"/>
    </row>
    <row r="46" spans="1:34" ht="18" customHeight="1" x14ac:dyDescent="0.2">
      <c r="A46" s="1796" t="s">
        <v>616</v>
      </c>
      <c r="B46" s="1796"/>
      <c r="C46" s="1796"/>
      <c r="D46" s="1796"/>
      <c r="E46" s="1796"/>
      <c r="F46" s="1796"/>
      <c r="G46" s="1796"/>
      <c r="H46" s="1796"/>
      <c r="I46" s="1796"/>
      <c r="J46" s="1796"/>
      <c r="K46" s="1796"/>
      <c r="L46" s="1796"/>
      <c r="M46" s="1796"/>
      <c r="N46" s="1796"/>
      <c r="O46" s="1796"/>
      <c r="P46" s="1796"/>
      <c r="Q46" s="1796"/>
      <c r="R46" s="1796"/>
      <c r="S46" s="1796"/>
      <c r="U46" s="498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</row>
    <row r="47" spans="1:34" ht="18" customHeight="1" x14ac:dyDescent="0.2">
      <c r="A47" s="263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</row>
    <row r="48" spans="1:34" ht="18" customHeight="1" x14ac:dyDescent="0.2">
      <c r="A48" s="263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</row>
    <row r="49" spans="1:40" ht="18" customHeight="1" x14ac:dyDescent="0.2">
      <c r="A49" s="263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1181"/>
      <c r="N49" s="263"/>
      <c r="O49" s="263"/>
      <c r="P49" s="263"/>
      <c r="Q49" s="263"/>
      <c r="R49" s="263"/>
      <c r="S49" s="263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N49" s="498"/>
    </row>
    <row r="50" spans="1:40" ht="18" customHeight="1" x14ac:dyDescent="0.3">
      <c r="A50" s="1405"/>
      <c r="B50" s="69"/>
      <c r="C50" s="70"/>
      <c r="D50" s="70"/>
      <c r="E50" s="70"/>
      <c r="F50" s="215"/>
      <c r="G50" s="216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Y50" s="189"/>
      <c r="Z50" s="189"/>
      <c r="AA50" s="189"/>
      <c r="AB50" s="189"/>
      <c r="AC50" s="189"/>
      <c r="AD50" s="189"/>
      <c r="AE50" s="189"/>
      <c r="AF50" s="189"/>
      <c r="AG50" s="191"/>
      <c r="AH50" s="189"/>
    </row>
    <row r="51" spans="1:40" ht="16.5" customHeight="1" x14ac:dyDescent="0.3">
      <c r="A51" s="1405"/>
      <c r="B51" s="69"/>
      <c r="C51" s="70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1808"/>
      <c r="P51" s="1808"/>
      <c r="Q51" s="1808"/>
      <c r="R51" s="1808"/>
      <c r="S51" s="1808"/>
      <c r="Y51" s="189"/>
      <c r="Z51" s="189"/>
      <c r="AA51" s="189"/>
      <c r="AB51" s="189"/>
      <c r="AC51" s="189"/>
      <c r="AD51" s="189"/>
      <c r="AE51" s="189"/>
      <c r="AF51" s="189"/>
      <c r="AG51" s="191"/>
      <c r="AH51" s="189"/>
    </row>
    <row r="52" spans="1:40" ht="15" customHeight="1" x14ac:dyDescent="0.3">
      <c r="A52" s="1405"/>
      <c r="B52" s="69"/>
      <c r="C52" s="70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1406"/>
      <c r="P52" s="1406"/>
      <c r="Q52" s="1406"/>
      <c r="R52" s="1406"/>
      <c r="S52" s="1406"/>
      <c r="Y52" s="189"/>
      <c r="Z52" s="189"/>
      <c r="AA52" s="189"/>
      <c r="AB52" s="189"/>
      <c r="AC52" s="189"/>
      <c r="AD52" s="189"/>
      <c r="AE52" s="189"/>
      <c r="AF52" s="189"/>
      <c r="AG52" s="191"/>
      <c r="AH52" s="189"/>
    </row>
    <row r="53" spans="1:40" ht="34.5" customHeight="1" x14ac:dyDescent="0.3">
      <c r="A53" s="69"/>
      <c r="B53" s="218"/>
      <c r="C53" s="218"/>
      <c r="D53" s="70"/>
      <c r="E53" s="70"/>
      <c r="F53" s="215"/>
      <c r="G53" s="216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Y53" s="189"/>
      <c r="Z53" s="189"/>
      <c r="AA53" s="189"/>
      <c r="AB53" s="189"/>
      <c r="AC53" s="189"/>
      <c r="AD53" s="189"/>
      <c r="AE53" s="189"/>
      <c r="AF53" s="189"/>
      <c r="AG53" s="191"/>
      <c r="AH53" s="189"/>
    </row>
    <row r="54" spans="1:40" ht="16.5" customHeight="1" x14ac:dyDescent="0.3">
      <c r="D54" s="70"/>
      <c r="E54" s="70"/>
      <c r="F54" s="215"/>
      <c r="G54" s="216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Y54" s="189"/>
      <c r="Z54" s="189"/>
      <c r="AA54" s="189"/>
      <c r="AB54" s="189"/>
      <c r="AC54" s="189"/>
      <c r="AD54" s="189"/>
      <c r="AE54" s="189"/>
      <c r="AF54" s="189"/>
      <c r="AG54" s="191"/>
      <c r="AH54" s="189"/>
    </row>
    <row r="55" spans="1:40" ht="16.5" customHeight="1" x14ac:dyDescent="0.3">
      <c r="D55" s="218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Q55" s="217"/>
      <c r="R55" s="217"/>
      <c r="S55" s="217"/>
      <c r="Y55" s="189"/>
      <c r="Z55" s="189"/>
      <c r="AA55" s="189"/>
      <c r="AB55" s="189"/>
      <c r="AC55" s="189"/>
      <c r="AD55" s="189"/>
      <c r="AE55" s="189"/>
      <c r="AF55" s="189"/>
      <c r="AG55" s="191"/>
      <c r="AH55" s="189"/>
    </row>
    <row r="56" spans="1:40" ht="16.5" customHeight="1" x14ac:dyDescent="0.3">
      <c r="A56" s="69"/>
      <c r="Y56" s="189"/>
      <c r="Z56" s="189"/>
      <c r="AA56" s="189"/>
      <c r="AB56" s="189"/>
      <c r="AC56" s="189"/>
      <c r="AD56" s="189"/>
      <c r="AE56" s="189"/>
      <c r="AF56" s="189"/>
      <c r="AG56" s="191"/>
      <c r="AH56" s="189"/>
    </row>
    <row r="57" spans="1:40" ht="16.5" customHeight="1" x14ac:dyDescent="0.25">
      <c r="AB57" s="189"/>
      <c r="AC57" s="189"/>
      <c r="AD57" s="189"/>
      <c r="AE57" s="189"/>
      <c r="AF57" s="189"/>
      <c r="AG57" s="191"/>
      <c r="AH57" s="189"/>
    </row>
    <row r="58" spans="1:40" ht="16.5" customHeight="1" x14ac:dyDescent="0.25">
      <c r="Y58" s="189"/>
      <c r="Z58" s="189"/>
      <c r="AA58" s="189"/>
      <c r="AB58" s="189"/>
      <c r="AC58" s="189"/>
      <c r="AD58" s="189"/>
      <c r="AE58" s="189"/>
      <c r="AF58" s="189"/>
      <c r="AG58" s="191"/>
      <c r="AH58" s="189"/>
    </row>
    <row r="59" spans="1:40" ht="16.5" customHeight="1" x14ac:dyDescent="0.3">
      <c r="A59" s="69"/>
      <c r="B59" s="69"/>
      <c r="C59" s="70"/>
      <c r="Y59" s="189"/>
      <c r="Z59" s="189"/>
      <c r="AA59" s="189"/>
      <c r="AB59" s="189"/>
      <c r="AC59" s="189"/>
      <c r="AD59" s="189"/>
      <c r="AE59" s="189"/>
      <c r="AF59" s="189"/>
      <c r="AG59" s="191"/>
      <c r="AH59" s="189"/>
    </row>
    <row r="60" spans="1:40" ht="27" customHeight="1" x14ac:dyDescent="0.25"/>
    <row r="61" spans="1:40" ht="3" customHeight="1" x14ac:dyDescent="0.3">
      <c r="B61" s="69"/>
      <c r="C61" s="70"/>
      <c r="Y61" s="189"/>
      <c r="Z61" s="189"/>
      <c r="AA61" s="189"/>
      <c r="AB61" s="189"/>
      <c r="AC61" s="189"/>
      <c r="AD61" s="189"/>
      <c r="AE61" s="189"/>
      <c r="AF61" s="189"/>
      <c r="AG61" s="191"/>
      <c r="AH61" s="189"/>
    </row>
    <row r="62" spans="1:40" ht="45.75" customHeight="1" x14ac:dyDescent="0.3">
      <c r="A62" s="69"/>
      <c r="B62" s="69"/>
      <c r="C62" s="70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</row>
    <row r="63" spans="1:40" ht="6.75" customHeight="1" x14ac:dyDescent="0.25"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</row>
    <row r="64" spans="1:40" ht="22.5" customHeight="1" x14ac:dyDescent="0.25"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</row>
    <row r="65" spans="1:34" ht="15" customHeight="1" x14ac:dyDescent="0.25"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</row>
    <row r="66" spans="1:34" ht="22.5" customHeight="1" x14ac:dyDescent="0.3">
      <c r="A66" s="69"/>
      <c r="B66" s="69"/>
      <c r="C66" s="70"/>
    </row>
    <row r="67" spans="1:34" ht="15.75" customHeight="1" x14ac:dyDescent="0.25"/>
    <row r="69" spans="1:34" ht="18.75" x14ac:dyDescent="0.3">
      <c r="A69" s="69"/>
      <c r="B69" s="69"/>
      <c r="C69" s="70"/>
    </row>
    <row r="71" spans="1:34" ht="18.75" x14ac:dyDescent="0.3">
      <c r="A71" s="69"/>
      <c r="B71" s="69"/>
      <c r="C71" s="70"/>
    </row>
    <row r="84" spans="1:228" s="17" customFormat="1" x14ac:dyDescent="0.25">
      <c r="A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  <c r="CP84" s="188"/>
      <c r="CQ84" s="188"/>
      <c r="CR84" s="188"/>
      <c r="CS84" s="188"/>
      <c r="CT84" s="188"/>
      <c r="CU84" s="188"/>
      <c r="CV84" s="188"/>
      <c r="CW84" s="188"/>
      <c r="CX84" s="188"/>
      <c r="CY84" s="188"/>
      <c r="CZ84" s="188"/>
      <c r="DA84" s="188"/>
      <c r="DB84" s="188"/>
      <c r="DC84" s="188"/>
      <c r="DD84" s="188"/>
      <c r="DE84" s="188"/>
      <c r="DF84" s="188"/>
      <c r="DG84" s="188"/>
      <c r="DH84" s="188"/>
      <c r="DI84" s="188"/>
      <c r="DJ84" s="188"/>
      <c r="DK84" s="188"/>
      <c r="DL84" s="188"/>
      <c r="DM84" s="188"/>
      <c r="DN84" s="188"/>
      <c r="DO84" s="188"/>
      <c r="DP84" s="188"/>
      <c r="DQ84" s="188"/>
      <c r="DR84" s="188"/>
      <c r="DS84" s="188"/>
      <c r="DT84" s="188"/>
      <c r="DU84" s="188"/>
      <c r="DV84" s="188"/>
      <c r="DW84" s="188"/>
      <c r="DX84" s="188"/>
      <c r="DY84" s="188"/>
      <c r="DZ84" s="188"/>
      <c r="EA84" s="188"/>
      <c r="EB84" s="188"/>
      <c r="EC84" s="188"/>
      <c r="ED84" s="188"/>
      <c r="EE84" s="188"/>
      <c r="EF84" s="188"/>
      <c r="EG84" s="188"/>
      <c r="EH84" s="188"/>
      <c r="EI84" s="188"/>
      <c r="EJ84" s="188"/>
      <c r="EK84" s="188"/>
      <c r="EL84" s="188"/>
      <c r="EM84" s="188"/>
      <c r="EN84" s="188"/>
      <c r="EO84" s="188"/>
      <c r="EP84" s="188"/>
      <c r="EQ84" s="188"/>
      <c r="ER84" s="188"/>
      <c r="ES84" s="188"/>
      <c r="ET84" s="188"/>
      <c r="EU84" s="188"/>
      <c r="EV84" s="188"/>
      <c r="EW84" s="188"/>
      <c r="EX84" s="188"/>
      <c r="EY84" s="188"/>
      <c r="EZ84" s="188"/>
      <c r="FA84" s="188"/>
      <c r="FB84" s="188"/>
      <c r="FC84" s="188"/>
      <c r="FD84" s="188"/>
      <c r="FE84" s="188"/>
      <c r="FF84" s="188"/>
      <c r="FG84" s="188"/>
      <c r="FH84" s="188"/>
      <c r="FI84" s="188"/>
      <c r="FJ84" s="188"/>
      <c r="FK84" s="188"/>
      <c r="FL84" s="188"/>
      <c r="FM84" s="188"/>
      <c r="FN84" s="188"/>
      <c r="FO84" s="188"/>
      <c r="FP84" s="188"/>
      <c r="FQ84" s="188"/>
      <c r="FR84" s="188"/>
      <c r="FS84" s="188"/>
      <c r="FT84" s="188"/>
      <c r="FU84" s="188"/>
      <c r="FV84" s="188"/>
      <c r="FW84" s="188"/>
      <c r="FX84" s="188"/>
      <c r="FY84" s="188"/>
      <c r="FZ84" s="188"/>
      <c r="GA84" s="188"/>
      <c r="GB84" s="188"/>
      <c r="GC84" s="188"/>
      <c r="GD84" s="188"/>
      <c r="GE84" s="188"/>
      <c r="GF84" s="188"/>
      <c r="GG84" s="188"/>
      <c r="GH84" s="188"/>
      <c r="GI84" s="188"/>
      <c r="GJ84" s="188"/>
      <c r="GK84" s="188"/>
      <c r="GL84" s="188"/>
      <c r="GM84" s="188"/>
      <c r="GN84" s="188"/>
      <c r="GO84" s="188"/>
      <c r="GP84" s="188"/>
      <c r="GQ84" s="188"/>
      <c r="GR84" s="188"/>
      <c r="GS84" s="188"/>
      <c r="GT84" s="188"/>
      <c r="GU84" s="188"/>
      <c r="GV84" s="188"/>
      <c r="GW84" s="188"/>
      <c r="GX84" s="188"/>
      <c r="GY84" s="188"/>
      <c r="GZ84" s="188"/>
      <c r="HA84" s="188"/>
      <c r="HB84" s="188"/>
      <c r="HC84" s="188"/>
      <c r="HD84" s="188"/>
      <c r="HE84" s="188"/>
      <c r="HF84" s="188"/>
      <c r="HG84" s="188"/>
      <c r="HH84" s="188"/>
      <c r="HI84" s="188"/>
      <c r="HJ84" s="188"/>
      <c r="HK84" s="188"/>
      <c r="HL84" s="188"/>
      <c r="HM84" s="188"/>
      <c r="HN84" s="188"/>
      <c r="HO84" s="188"/>
      <c r="HP84" s="188"/>
      <c r="HQ84" s="188"/>
      <c r="HR84" s="188"/>
      <c r="HS84" s="188"/>
      <c r="HT84" s="188"/>
    </row>
  </sheetData>
  <mergeCells count="178">
    <mergeCell ref="A45:C45"/>
    <mergeCell ref="D45:G45"/>
    <mergeCell ref="H45:K45"/>
    <mergeCell ref="L45:O45"/>
    <mergeCell ref="P45:S45"/>
    <mergeCell ref="A44:C44"/>
    <mergeCell ref="D44:G44"/>
    <mergeCell ref="H44:K44"/>
    <mergeCell ref="L44:O44"/>
    <mergeCell ref="P44:S44"/>
    <mergeCell ref="D43:G43"/>
    <mergeCell ref="H43:K43"/>
    <mergeCell ref="L43:O43"/>
    <mergeCell ref="P43:S43"/>
    <mergeCell ref="P30:S30"/>
    <mergeCell ref="H42:K42"/>
    <mergeCell ref="L42:O42"/>
    <mergeCell ref="P42:S42"/>
    <mergeCell ref="A31:C31"/>
    <mergeCell ref="D31:G31"/>
    <mergeCell ref="H31:K31"/>
    <mergeCell ref="L31:O31"/>
    <mergeCell ref="P31:S31"/>
    <mergeCell ref="A32:C32"/>
    <mergeCell ref="D32:G32"/>
    <mergeCell ref="H32:K32"/>
    <mergeCell ref="L32:O32"/>
    <mergeCell ref="P32:S32"/>
    <mergeCell ref="A13:S13"/>
    <mergeCell ref="D14:G14"/>
    <mergeCell ref="H14:K14"/>
    <mergeCell ref="L14:O14"/>
    <mergeCell ref="P14:S14"/>
    <mergeCell ref="A8:E8"/>
    <mergeCell ref="F8:G8"/>
    <mergeCell ref="Q6:S6"/>
    <mergeCell ref="Q7:S7"/>
    <mergeCell ref="Q8:S8"/>
    <mergeCell ref="N6:P6"/>
    <mergeCell ref="N7:P7"/>
    <mergeCell ref="N8:P8"/>
    <mergeCell ref="H6:J6"/>
    <mergeCell ref="H7:J7"/>
    <mergeCell ref="H8:J8"/>
    <mergeCell ref="K6:M6"/>
    <mergeCell ref="K7:M7"/>
    <mergeCell ref="K8:M8"/>
    <mergeCell ref="A6:E6"/>
    <mergeCell ref="F6:G6"/>
    <mergeCell ref="A7:E7"/>
    <mergeCell ref="A9:S9"/>
    <mergeCell ref="F7:G7"/>
    <mergeCell ref="A10:S10"/>
    <mergeCell ref="A1:U1"/>
    <mergeCell ref="A3:E3"/>
    <mergeCell ref="F3:G3"/>
    <mergeCell ref="A5:E5"/>
    <mergeCell ref="F5:G5"/>
    <mergeCell ref="A4:E4"/>
    <mergeCell ref="F4:G4"/>
    <mergeCell ref="Q3:S3"/>
    <mergeCell ref="Q4:S4"/>
    <mergeCell ref="Q5:S5"/>
    <mergeCell ref="H3:J3"/>
    <mergeCell ref="H4:J4"/>
    <mergeCell ref="H5:J5"/>
    <mergeCell ref="N3:P3"/>
    <mergeCell ref="N4:P4"/>
    <mergeCell ref="N5:P5"/>
    <mergeCell ref="K3:M3"/>
    <mergeCell ref="K4:M4"/>
    <mergeCell ref="K5:M5"/>
    <mergeCell ref="H15:K15"/>
    <mergeCell ref="L15:O15"/>
    <mergeCell ref="P15:S15"/>
    <mergeCell ref="A11:S11"/>
    <mergeCell ref="D16:G16"/>
    <mergeCell ref="H16:K16"/>
    <mergeCell ref="L16:O16"/>
    <mergeCell ref="P16:S16"/>
    <mergeCell ref="L22:O22"/>
    <mergeCell ref="H22:K22"/>
    <mergeCell ref="A17:C17"/>
    <mergeCell ref="D17:G17"/>
    <mergeCell ref="H17:K17"/>
    <mergeCell ref="L17:O17"/>
    <mergeCell ref="P17:S17"/>
    <mergeCell ref="A18:C18"/>
    <mergeCell ref="D18:G18"/>
    <mergeCell ref="H18:K18"/>
    <mergeCell ref="L18:O18"/>
    <mergeCell ref="P18:S18"/>
    <mergeCell ref="A16:C16"/>
    <mergeCell ref="A15:C15"/>
    <mergeCell ref="D15:G15"/>
    <mergeCell ref="A14:C14"/>
    <mergeCell ref="O51:S51"/>
    <mergeCell ref="A36:C36"/>
    <mergeCell ref="D36:G36"/>
    <mergeCell ref="H24:S24"/>
    <mergeCell ref="A23:C23"/>
    <mergeCell ref="D23:G23"/>
    <mergeCell ref="A24:C24"/>
    <mergeCell ref="A33:S33"/>
    <mergeCell ref="A34:C35"/>
    <mergeCell ref="D34:G35"/>
    <mergeCell ref="H34:S34"/>
    <mergeCell ref="P35:S35"/>
    <mergeCell ref="A38:C38"/>
    <mergeCell ref="D38:G38"/>
    <mergeCell ref="H25:K25"/>
    <mergeCell ref="L25:O25"/>
    <mergeCell ref="P25:S25"/>
    <mergeCell ref="A25:C25"/>
    <mergeCell ref="D25:G25"/>
    <mergeCell ref="P23:S23"/>
    <mergeCell ref="L23:O23"/>
    <mergeCell ref="H23:K23"/>
    <mergeCell ref="D24:G24"/>
    <mergeCell ref="D37:G37"/>
    <mergeCell ref="A46:S46"/>
    <mergeCell ref="L35:O35"/>
    <mergeCell ref="H35:K35"/>
    <mergeCell ref="P36:S36"/>
    <mergeCell ref="L36:O36"/>
    <mergeCell ref="H36:K36"/>
    <mergeCell ref="H38:K38"/>
    <mergeCell ref="L38:O38"/>
    <mergeCell ref="P38:S38"/>
    <mergeCell ref="A37:C37"/>
    <mergeCell ref="H37:S37"/>
    <mergeCell ref="A39:C39"/>
    <mergeCell ref="D39:G39"/>
    <mergeCell ref="H39:K39"/>
    <mergeCell ref="L39:O39"/>
    <mergeCell ref="P39:S39"/>
    <mergeCell ref="A41:C41"/>
    <mergeCell ref="D41:G41"/>
    <mergeCell ref="H41:K41"/>
    <mergeCell ref="L41:O41"/>
    <mergeCell ref="P41:S41"/>
    <mergeCell ref="A42:C42"/>
    <mergeCell ref="D42:G42"/>
    <mergeCell ref="A43:C43"/>
    <mergeCell ref="A20:S20"/>
    <mergeCell ref="A21:C22"/>
    <mergeCell ref="D21:G22"/>
    <mergeCell ref="H21:S21"/>
    <mergeCell ref="P22:S22"/>
    <mergeCell ref="A26:C26"/>
    <mergeCell ref="D26:G26"/>
    <mergeCell ref="H26:K26"/>
    <mergeCell ref="L26:O26"/>
    <mergeCell ref="P26:S26"/>
    <mergeCell ref="A27:C27"/>
    <mergeCell ref="D27:G27"/>
    <mergeCell ref="H27:K27"/>
    <mergeCell ref="L27:O27"/>
    <mergeCell ref="P27:S27"/>
    <mergeCell ref="A40:C40"/>
    <mergeCell ref="D40:G40"/>
    <mergeCell ref="H40:K40"/>
    <mergeCell ref="L40:O40"/>
    <mergeCell ref="P40:S40"/>
    <mergeCell ref="A28:C28"/>
    <mergeCell ref="D28:G28"/>
    <mergeCell ref="H28:K28"/>
    <mergeCell ref="L28:O28"/>
    <mergeCell ref="P28:S28"/>
    <mergeCell ref="A29:C29"/>
    <mergeCell ref="D29:G29"/>
    <mergeCell ref="H29:K29"/>
    <mergeCell ref="L29:O29"/>
    <mergeCell ref="P29:S29"/>
    <mergeCell ref="A30:C30"/>
    <mergeCell ref="D30:G30"/>
    <mergeCell ref="H30:K30"/>
    <mergeCell ref="L30:O30"/>
  </mergeCells>
  <printOptions horizontalCentered="1"/>
  <pageMargins left="0.19685039370078741" right="0.19685039370078741" top="0.39370078740157483" bottom="0.39370078740157483" header="0.15748031496062992" footer="0.15748031496062992"/>
  <pageSetup paperSize="9" scale="74" fitToHeight="2" orientation="portrait" r:id="rId1"/>
  <headerFooter alignWithMargins="0">
    <oddFooter xml:space="preserve">&amp;C19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61"/>
  <sheetViews>
    <sheetView view="pageBreakPreview" topLeftCell="A20" zoomScale="78" zoomScaleNormal="62" zoomScaleSheetLayoutView="78" workbookViewId="0">
      <selection activeCell="G3" sqref="G3:H3"/>
    </sheetView>
  </sheetViews>
  <sheetFormatPr defaultRowHeight="12.75" x14ac:dyDescent="0.2"/>
  <cols>
    <col min="1" max="1" width="45" style="186" customWidth="1"/>
    <col min="2" max="2" width="7.7109375" style="186" bestFit="1" customWidth="1"/>
    <col min="3" max="3" width="17" style="24" customWidth="1"/>
    <col min="4" max="4" width="17.5703125" style="24" customWidth="1"/>
    <col min="5" max="5" width="15.28515625" style="24" customWidth="1"/>
    <col min="6" max="6" width="20" style="24" customWidth="1"/>
    <col min="7" max="7" width="14.85546875" style="24" customWidth="1"/>
    <col min="8" max="8" width="14.85546875" style="186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s="186" customFormat="1" ht="30.75" customHeight="1" x14ac:dyDescent="0.3">
      <c r="A1" s="1446" t="s">
        <v>250</v>
      </c>
      <c r="B1" s="1446"/>
      <c r="C1" s="1446"/>
      <c r="D1" s="1446"/>
      <c r="E1" s="1446"/>
      <c r="F1" s="1446"/>
      <c r="G1" s="1446"/>
      <c r="H1" s="1446"/>
      <c r="I1" s="123"/>
      <c r="J1" s="116"/>
    </row>
    <row r="2" spans="1:12" s="186" customFormat="1" ht="25.5" customHeight="1" thickBot="1" x14ac:dyDescent="0.35">
      <c r="A2" s="219"/>
      <c r="B2" s="219"/>
      <c r="C2" s="219"/>
      <c r="D2" s="219"/>
      <c r="E2" s="219"/>
      <c r="F2" s="219"/>
      <c r="G2" s="1447" t="s">
        <v>297</v>
      </c>
      <c r="H2" s="1447"/>
      <c r="I2" s="114"/>
      <c r="J2" s="161"/>
    </row>
    <row r="3" spans="1:12" s="186" customFormat="1" ht="51.75" customHeight="1" thickBot="1" x14ac:dyDescent="0.25">
      <c r="A3" s="1444" t="s">
        <v>104</v>
      </c>
      <c r="B3" s="1429" t="s">
        <v>458</v>
      </c>
      <c r="C3" s="1438" t="s">
        <v>354</v>
      </c>
      <c r="D3" s="1438"/>
      <c r="E3" s="1438"/>
      <c r="F3" s="1438"/>
      <c r="G3" s="1432" t="s">
        <v>466</v>
      </c>
      <c r="H3" s="1433"/>
      <c r="I3" s="4"/>
      <c r="J3" s="169"/>
    </row>
    <row r="4" spans="1:12" s="186" customFormat="1" ht="41.25" customHeight="1" thickBot="1" x14ac:dyDescent="0.25">
      <c r="A4" s="1445"/>
      <c r="B4" s="1430"/>
      <c r="C4" s="953" t="s">
        <v>748</v>
      </c>
      <c r="D4" s="953" t="s">
        <v>645</v>
      </c>
      <c r="E4" s="953" t="s">
        <v>757</v>
      </c>
      <c r="F4" s="1367" t="s">
        <v>750</v>
      </c>
      <c r="G4" s="1434" t="s">
        <v>645</v>
      </c>
      <c r="H4" s="1435"/>
      <c r="I4" s="4"/>
      <c r="J4" s="170"/>
    </row>
    <row r="5" spans="1:12" s="186" customFormat="1" ht="20.25" thickBot="1" x14ac:dyDescent="0.25">
      <c r="A5" s="958" t="s">
        <v>403</v>
      </c>
      <c r="B5" s="1359" t="s">
        <v>32</v>
      </c>
      <c r="C5" s="1401" t="s">
        <v>762</v>
      </c>
      <c r="D5" s="1403" t="s">
        <v>732</v>
      </c>
      <c r="E5" s="1401" t="s">
        <v>761</v>
      </c>
      <c r="F5" s="1404">
        <f>180128-179134</f>
        <v>994</v>
      </c>
      <c r="G5" s="1436">
        <v>32290</v>
      </c>
      <c r="H5" s="1437"/>
      <c r="I5" s="146"/>
      <c r="J5" s="1426"/>
      <c r="L5" s="67"/>
    </row>
    <row r="6" spans="1:12" ht="19.5" hidden="1" customHeight="1" x14ac:dyDescent="0.2">
      <c r="A6" s="959" t="s">
        <v>247</v>
      </c>
      <c r="B6" s="960" t="s">
        <v>32</v>
      </c>
      <c r="C6" s="1365"/>
      <c r="D6" s="954"/>
      <c r="E6" s="1365"/>
      <c r="F6" s="1407"/>
      <c r="G6" s="1365"/>
      <c r="H6" s="1010"/>
      <c r="I6" s="4"/>
      <c r="J6" s="1426"/>
    </row>
    <row r="7" spans="1:12" ht="17.25" hidden="1" customHeight="1" thickBot="1" x14ac:dyDescent="0.3">
      <c r="A7" s="851" t="s">
        <v>228</v>
      </c>
      <c r="B7" s="961" t="s">
        <v>32</v>
      </c>
      <c r="C7" s="1402"/>
      <c r="D7" s="954"/>
      <c r="E7" s="1365"/>
      <c r="F7" s="1407"/>
      <c r="G7" s="1365"/>
      <c r="H7" s="1010"/>
      <c r="I7" s="4"/>
      <c r="J7" s="1426"/>
    </row>
    <row r="8" spans="1:12" ht="19.5" customHeight="1" x14ac:dyDescent="0.25">
      <c r="A8" s="678" t="s">
        <v>105</v>
      </c>
      <c r="B8" s="1424" t="s">
        <v>32</v>
      </c>
      <c r="C8" s="1418">
        <v>5973</v>
      </c>
      <c r="D8" s="1418">
        <v>12469</v>
      </c>
      <c r="E8" s="1418">
        <v>6768</v>
      </c>
      <c r="F8" s="1418">
        <f>E8-C8</f>
        <v>795</v>
      </c>
      <c r="G8" s="1420">
        <v>1361</v>
      </c>
      <c r="H8" s="1421"/>
      <c r="I8" s="4"/>
      <c r="J8" s="117"/>
      <c r="K8" s="67"/>
    </row>
    <row r="9" spans="1:12" ht="20.25" customHeight="1" thickBot="1" x14ac:dyDescent="0.3">
      <c r="A9" s="679" t="s">
        <v>103</v>
      </c>
      <c r="B9" s="1425"/>
      <c r="C9" s="1419"/>
      <c r="D9" s="1419"/>
      <c r="E9" s="1419"/>
      <c r="F9" s="1419"/>
      <c r="G9" s="1422"/>
      <c r="H9" s="1423"/>
      <c r="I9" s="146"/>
      <c r="J9" s="117"/>
      <c r="K9" s="67"/>
    </row>
    <row r="10" spans="1:12" ht="18.75" customHeight="1" x14ac:dyDescent="0.25">
      <c r="A10" s="678" t="s">
        <v>106</v>
      </c>
      <c r="B10" s="1424" t="s">
        <v>32</v>
      </c>
      <c r="C10" s="1418">
        <v>5729</v>
      </c>
      <c r="D10" s="1418">
        <v>13405</v>
      </c>
      <c r="E10" s="1418">
        <v>5984</v>
      </c>
      <c r="F10" s="1418">
        <f>E10-C10</f>
        <v>255</v>
      </c>
      <c r="G10" s="1420">
        <v>2094</v>
      </c>
      <c r="H10" s="1421"/>
      <c r="I10" s="4"/>
      <c r="J10" s="4"/>
    </row>
    <row r="11" spans="1:12" ht="20.25" customHeight="1" thickBot="1" x14ac:dyDescent="0.3">
      <c r="A11" s="962" t="s">
        <v>103</v>
      </c>
      <c r="B11" s="1425"/>
      <c r="C11" s="1419"/>
      <c r="D11" s="1419"/>
      <c r="E11" s="1419"/>
      <c r="F11" s="1419"/>
      <c r="G11" s="1422"/>
      <c r="H11" s="1423"/>
      <c r="I11" s="4"/>
      <c r="J11" s="117"/>
      <c r="K11" s="67"/>
    </row>
    <row r="12" spans="1:12" ht="18.75" customHeight="1" x14ac:dyDescent="0.25">
      <c r="A12" s="963" t="s">
        <v>93</v>
      </c>
      <c r="B12" s="1424" t="s">
        <v>32</v>
      </c>
      <c r="C12" s="1418">
        <v>244</v>
      </c>
      <c r="D12" s="1418">
        <f>D8-D10</f>
        <v>-936</v>
      </c>
      <c r="E12" s="1418">
        <f>E8-E10</f>
        <v>784</v>
      </c>
      <c r="F12" s="1418">
        <f>E12-C12</f>
        <v>540</v>
      </c>
      <c r="G12" s="1420">
        <f>G8-G10</f>
        <v>-733</v>
      </c>
      <c r="H12" s="1421"/>
      <c r="I12" s="146"/>
      <c r="J12" s="117"/>
      <c r="K12" s="67"/>
    </row>
    <row r="13" spans="1:12" ht="19.5" customHeight="1" thickBot="1" x14ac:dyDescent="0.3">
      <c r="A13" s="964" t="s">
        <v>103</v>
      </c>
      <c r="B13" s="1425"/>
      <c r="C13" s="1419"/>
      <c r="D13" s="1419"/>
      <c r="E13" s="1419"/>
      <c r="F13" s="1419"/>
      <c r="G13" s="1422"/>
      <c r="H13" s="1423"/>
      <c r="I13" s="146"/>
      <c r="J13" s="147"/>
    </row>
    <row r="14" spans="1:12" s="186" customFormat="1" ht="29.25" customHeight="1" x14ac:dyDescent="0.2">
      <c r="A14" s="1431" t="s">
        <v>402</v>
      </c>
      <c r="B14" s="1431"/>
      <c r="C14" s="1431"/>
      <c r="D14" s="1431"/>
      <c r="E14" s="1431"/>
      <c r="F14" s="1431"/>
      <c r="G14" s="1431"/>
      <c r="H14" s="1431"/>
    </row>
    <row r="15" spans="1:12" s="186" customFormat="1" ht="33" customHeight="1" x14ac:dyDescent="0.2">
      <c r="A15" s="1439" t="s">
        <v>731</v>
      </c>
      <c r="B15" s="1439"/>
      <c r="C15" s="1439"/>
      <c r="D15" s="1439"/>
      <c r="E15" s="1439"/>
      <c r="F15" s="1439"/>
      <c r="G15" s="1439"/>
      <c r="H15" s="1439"/>
    </row>
    <row r="16" spans="1:12" s="186" customFormat="1" ht="15" customHeight="1" x14ac:dyDescent="0.2">
      <c r="A16" s="1439" t="s">
        <v>733</v>
      </c>
      <c r="B16" s="1439"/>
      <c r="C16" s="1439"/>
      <c r="D16" s="1439"/>
      <c r="E16" s="1439"/>
      <c r="F16" s="1439"/>
      <c r="G16" s="1439"/>
      <c r="H16" s="1439"/>
    </row>
    <row r="17" spans="1:10" s="186" customFormat="1" ht="18" customHeight="1" thickBot="1" x14ac:dyDescent="0.3">
      <c r="A17" s="223"/>
      <c r="B17" s="223"/>
      <c r="C17" s="220"/>
      <c r="D17" s="220"/>
      <c r="E17" s="220"/>
      <c r="F17" s="220"/>
      <c r="G17" s="220"/>
      <c r="H17" s="220"/>
    </row>
    <row r="18" spans="1:10" s="186" customFormat="1" ht="53.45" customHeight="1" thickBot="1" x14ac:dyDescent="0.25">
      <c r="A18" s="1427" t="s">
        <v>104</v>
      </c>
      <c r="B18" s="1429" t="s">
        <v>458</v>
      </c>
      <c r="C18" s="1438" t="s">
        <v>354</v>
      </c>
      <c r="D18" s="1438"/>
      <c r="E18" s="1438"/>
      <c r="F18" s="1438"/>
      <c r="G18" s="1440" t="s">
        <v>466</v>
      </c>
      <c r="H18" s="1441"/>
      <c r="J18" s="167"/>
    </row>
    <row r="19" spans="1:10" s="186" customFormat="1" ht="44.25" customHeight="1" thickBot="1" x14ac:dyDescent="0.25">
      <c r="A19" s="1428"/>
      <c r="B19" s="1430"/>
      <c r="C19" s="685" t="s">
        <v>824</v>
      </c>
      <c r="D19" s="685" t="s">
        <v>645</v>
      </c>
      <c r="E19" s="686" t="s">
        <v>825</v>
      </c>
      <c r="F19" s="687" t="s">
        <v>826</v>
      </c>
      <c r="G19" s="1442" t="s">
        <v>751</v>
      </c>
      <c r="H19" s="1443"/>
      <c r="J19" s="167"/>
    </row>
    <row r="20" spans="1:10" s="186" customFormat="1" ht="19.5" customHeight="1" thickBot="1" x14ac:dyDescent="0.3">
      <c r="A20" s="676" t="s">
        <v>36</v>
      </c>
      <c r="B20" s="683" t="s">
        <v>32</v>
      </c>
      <c r="C20" s="688">
        <v>1748</v>
      </c>
      <c r="D20" s="688">
        <v>2537</v>
      </c>
      <c r="E20" s="1394">
        <v>1657</v>
      </c>
      <c r="F20" s="1394">
        <f>E20-C20</f>
        <v>-91</v>
      </c>
      <c r="G20" s="1416">
        <v>186</v>
      </c>
      <c r="H20" s="1417"/>
      <c r="J20" s="168"/>
    </row>
    <row r="21" spans="1:10" s="186" customFormat="1" ht="20.25" customHeight="1" thickBot="1" x14ac:dyDescent="0.3">
      <c r="A21" s="677" t="s">
        <v>37</v>
      </c>
      <c r="B21" s="684" t="s">
        <v>32</v>
      </c>
      <c r="C21" s="688">
        <v>720</v>
      </c>
      <c r="D21" s="688">
        <v>1053</v>
      </c>
      <c r="E21" s="1394">
        <v>686</v>
      </c>
      <c r="F21" s="1394">
        <f>E21-C21</f>
        <v>-34</v>
      </c>
      <c r="G21" s="1416">
        <v>164</v>
      </c>
      <c r="H21" s="1417"/>
      <c r="J21" s="168"/>
    </row>
    <row r="22" spans="1:10" s="186" customFormat="1" ht="18.75" customHeight="1" x14ac:dyDescent="0.25">
      <c r="A22" s="678" t="s">
        <v>260</v>
      </c>
      <c r="B22" s="1424" t="s">
        <v>32</v>
      </c>
      <c r="C22" s="1418">
        <f>C20-C21</f>
        <v>1028</v>
      </c>
      <c r="D22" s="1418">
        <f>D20-D21</f>
        <v>1484</v>
      </c>
      <c r="E22" s="1418">
        <f>E20-E21</f>
        <v>971</v>
      </c>
      <c r="F22" s="1418">
        <f>E22-C22</f>
        <v>-57</v>
      </c>
      <c r="G22" s="1420">
        <f>G20-G21</f>
        <v>22</v>
      </c>
      <c r="H22" s="1421"/>
      <c r="J22" s="167"/>
    </row>
    <row r="23" spans="1:10" s="186" customFormat="1" ht="17.25" thickBot="1" x14ac:dyDescent="0.3">
      <c r="A23" s="679" t="s">
        <v>103</v>
      </c>
      <c r="B23" s="1425"/>
      <c r="C23" s="1419"/>
      <c r="D23" s="1419"/>
      <c r="E23" s="1419"/>
      <c r="F23" s="1419"/>
      <c r="G23" s="1422"/>
      <c r="H23" s="1423"/>
      <c r="J23" s="167"/>
    </row>
    <row r="24" spans="1:10" s="186" customFormat="1" ht="19.5" customHeight="1" thickBot="1" x14ac:dyDescent="0.3">
      <c r="A24" s="680" t="s">
        <v>477</v>
      </c>
      <c r="B24" s="683"/>
      <c r="C24" s="688">
        <v>1210</v>
      </c>
      <c r="D24" s="688">
        <v>1774</v>
      </c>
      <c r="E24" s="1394">
        <v>1230</v>
      </c>
      <c r="F24" s="1394">
        <f>E24-C24</f>
        <v>20</v>
      </c>
      <c r="G24" s="1416">
        <v>72</v>
      </c>
      <c r="H24" s="1417"/>
      <c r="J24" s="167"/>
    </row>
    <row r="25" spans="1:10" s="186" customFormat="1" ht="20.25" customHeight="1" thickBot="1" x14ac:dyDescent="0.3">
      <c r="A25" s="681" t="s">
        <v>476</v>
      </c>
      <c r="B25" s="684"/>
      <c r="C25" s="688">
        <v>844</v>
      </c>
      <c r="D25" s="688">
        <v>1271</v>
      </c>
      <c r="E25" s="1394">
        <v>834</v>
      </c>
      <c r="F25" s="1394">
        <f>E25-C25</f>
        <v>-10</v>
      </c>
      <c r="G25" s="1416">
        <v>86</v>
      </c>
      <c r="H25" s="1417"/>
      <c r="J25" s="167"/>
    </row>
    <row r="26" spans="1:10" s="186" customFormat="1" ht="20.25" customHeight="1" x14ac:dyDescent="0.25">
      <c r="A26" s="682" t="s">
        <v>734</v>
      </c>
      <c r="B26" s="221"/>
      <c r="C26" s="535"/>
      <c r="D26" s="535"/>
      <c r="E26" s="535"/>
      <c r="F26" s="535"/>
      <c r="G26" s="117"/>
      <c r="H26" s="117"/>
      <c r="J26" s="167"/>
    </row>
    <row r="27" spans="1:10" s="186" customFormat="1" ht="16.5" x14ac:dyDescent="0.25">
      <c r="A27" s="222" t="s">
        <v>735</v>
      </c>
      <c r="B27" s="221"/>
      <c r="C27" s="1009"/>
      <c r="D27" s="1009"/>
      <c r="E27" s="1009"/>
      <c r="F27" s="1009"/>
      <c r="G27" s="1009"/>
      <c r="H27" s="117"/>
    </row>
    <row r="28" spans="1:10" s="186" customFormat="1" ht="16.5" x14ac:dyDescent="0.25">
      <c r="A28" s="222"/>
      <c r="B28" s="221"/>
      <c r="C28" s="1009"/>
      <c r="D28" s="1009"/>
      <c r="E28" s="1009"/>
      <c r="F28" s="1009"/>
      <c r="G28" s="1009"/>
      <c r="H28" s="117"/>
    </row>
    <row r="29" spans="1:10" s="186" customFormat="1" x14ac:dyDescent="0.2">
      <c r="C29" s="24"/>
      <c r="D29" s="24"/>
      <c r="E29" s="24"/>
      <c r="F29" s="24"/>
      <c r="G29" s="24"/>
    </row>
    <row r="30" spans="1:10" s="186" customFormat="1" x14ac:dyDescent="0.2">
      <c r="C30" s="24"/>
      <c r="D30" s="24"/>
      <c r="E30" s="24"/>
      <c r="F30" s="24"/>
      <c r="G30" s="24"/>
    </row>
    <row r="31" spans="1:10" s="186" customFormat="1" x14ac:dyDescent="0.2">
      <c r="C31" s="24"/>
      <c r="D31" s="24"/>
      <c r="E31" s="24"/>
      <c r="F31" s="24"/>
      <c r="G31" s="24"/>
    </row>
    <row r="32" spans="1:10" s="186" customFormat="1" x14ac:dyDescent="0.2">
      <c r="C32" s="24"/>
      <c r="D32" s="24"/>
      <c r="E32" s="24"/>
      <c r="F32" s="24"/>
      <c r="G32" s="24"/>
    </row>
    <row r="33" spans="3:7" s="186" customFormat="1" x14ac:dyDescent="0.2">
      <c r="C33" s="24"/>
      <c r="D33" s="24"/>
      <c r="E33" s="24"/>
      <c r="F33" s="24"/>
      <c r="G33" s="24"/>
    </row>
    <row r="34" spans="3:7" s="186" customFormat="1" x14ac:dyDescent="0.2">
      <c r="C34" s="24"/>
      <c r="D34" s="24"/>
      <c r="E34" s="24"/>
      <c r="F34" s="24"/>
      <c r="G34" s="24"/>
    </row>
    <row r="35" spans="3:7" s="186" customFormat="1" x14ac:dyDescent="0.2">
      <c r="C35" s="24"/>
      <c r="D35" s="24"/>
      <c r="E35" s="24"/>
      <c r="F35" s="24"/>
      <c r="G35" s="24"/>
    </row>
    <row r="36" spans="3:7" s="186" customFormat="1" x14ac:dyDescent="0.2">
      <c r="C36" s="24"/>
      <c r="D36" s="24"/>
      <c r="E36" s="24"/>
      <c r="F36" s="24"/>
      <c r="G36" s="24"/>
    </row>
    <row r="37" spans="3:7" s="186" customFormat="1" x14ac:dyDescent="0.2">
      <c r="C37" s="24"/>
      <c r="D37" s="24"/>
      <c r="E37" s="24"/>
      <c r="F37" s="24"/>
      <c r="G37" s="24"/>
    </row>
    <row r="38" spans="3:7" s="186" customFormat="1" ht="12" customHeight="1" x14ac:dyDescent="0.2">
      <c r="C38" s="24"/>
      <c r="D38" s="24"/>
      <c r="E38" s="24"/>
      <c r="F38" s="24"/>
      <c r="G38" s="24"/>
    </row>
    <row r="39" spans="3:7" s="186" customFormat="1" x14ac:dyDescent="0.2">
      <c r="C39" s="24"/>
      <c r="D39" s="24"/>
      <c r="E39" s="24"/>
      <c r="F39" s="24"/>
      <c r="G39" s="24"/>
    </row>
    <row r="40" spans="3:7" s="186" customFormat="1" x14ac:dyDescent="0.2">
      <c r="C40" s="24"/>
      <c r="D40" s="24"/>
      <c r="E40" s="24"/>
      <c r="F40" s="24"/>
      <c r="G40" s="24"/>
    </row>
    <row r="41" spans="3:7" s="186" customFormat="1" x14ac:dyDescent="0.2">
      <c r="C41" s="24"/>
      <c r="D41" s="24"/>
      <c r="E41" s="24"/>
      <c r="F41" s="24"/>
      <c r="G41" s="24"/>
    </row>
    <row r="42" spans="3:7" s="186" customFormat="1" x14ac:dyDescent="0.2">
      <c r="C42" s="24"/>
      <c r="D42" s="24"/>
      <c r="E42" s="24"/>
      <c r="F42" s="24"/>
      <c r="G42" s="24"/>
    </row>
    <row r="43" spans="3:7" s="186" customFormat="1" x14ac:dyDescent="0.2">
      <c r="C43" s="24"/>
      <c r="D43" s="24"/>
      <c r="E43" s="24"/>
      <c r="F43" s="24"/>
      <c r="G43" s="24"/>
    </row>
    <row r="44" spans="3:7" s="186" customFormat="1" x14ac:dyDescent="0.2">
      <c r="C44" s="24"/>
      <c r="D44" s="24"/>
      <c r="E44" s="24"/>
      <c r="F44" s="24"/>
      <c r="G44" s="24"/>
    </row>
    <row r="45" spans="3:7" s="186" customFormat="1" x14ac:dyDescent="0.2">
      <c r="C45" s="24"/>
      <c r="D45" s="24"/>
      <c r="E45" s="24"/>
      <c r="F45" s="24"/>
      <c r="G45" s="24"/>
    </row>
    <row r="46" spans="3:7" s="186" customFormat="1" x14ac:dyDescent="0.2">
      <c r="C46" s="24"/>
      <c r="D46" s="24"/>
      <c r="E46" s="24"/>
      <c r="F46" s="24"/>
      <c r="G46" s="24"/>
    </row>
    <row r="47" spans="3:7" s="186" customFormat="1" x14ac:dyDescent="0.2">
      <c r="C47" s="24"/>
      <c r="D47" s="24"/>
      <c r="E47" s="24"/>
      <c r="F47" s="24"/>
      <c r="G47" s="24"/>
    </row>
    <row r="48" spans="3:7" s="186" customFormat="1" x14ac:dyDescent="0.2">
      <c r="C48" s="24"/>
      <c r="D48" s="24"/>
      <c r="E48" s="24"/>
      <c r="F48" s="24"/>
      <c r="G48" s="24"/>
    </row>
    <row r="49" spans="3:7" s="186" customFormat="1" x14ac:dyDescent="0.2">
      <c r="C49" s="24"/>
      <c r="D49" s="24"/>
      <c r="E49" s="24"/>
      <c r="F49" s="24"/>
      <c r="G49" s="24"/>
    </row>
    <row r="50" spans="3:7" s="186" customFormat="1" x14ac:dyDescent="0.2">
      <c r="C50" s="24"/>
      <c r="D50" s="24"/>
      <c r="E50" s="24"/>
      <c r="F50" s="24"/>
      <c r="G50" s="24"/>
    </row>
    <row r="51" spans="3:7" s="186" customFormat="1" x14ac:dyDescent="0.2">
      <c r="C51" s="24"/>
      <c r="D51" s="24"/>
      <c r="E51" s="24"/>
      <c r="F51" s="24"/>
      <c r="G51" s="24"/>
    </row>
    <row r="52" spans="3:7" s="186" customFormat="1" x14ac:dyDescent="0.2">
      <c r="C52" s="24"/>
      <c r="D52" s="24"/>
      <c r="E52" s="24"/>
      <c r="F52" s="24"/>
      <c r="G52" s="24"/>
    </row>
    <row r="53" spans="3:7" s="186" customFormat="1" x14ac:dyDescent="0.2">
      <c r="C53" s="24"/>
      <c r="D53" s="24"/>
      <c r="E53" s="24"/>
      <c r="F53" s="24"/>
      <c r="G53" s="24"/>
    </row>
    <row r="54" spans="3:7" s="186" customFormat="1" x14ac:dyDescent="0.2">
      <c r="C54" s="24"/>
      <c r="D54" s="24"/>
      <c r="E54" s="24"/>
      <c r="F54" s="24"/>
      <c r="G54" s="24"/>
    </row>
    <row r="55" spans="3:7" s="186" customFormat="1" x14ac:dyDescent="0.2">
      <c r="C55" s="24"/>
      <c r="D55" s="24"/>
      <c r="E55" s="24"/>
      <c r="F55" s="24"/>
      <c r="G55" s="24"/>
    </row>
    <row r="56" spans="3:7" s="186" customFormat="1" x14ac:dyDescent="0.2">
      <c r="C56" s="24"/>
      <c r="D56" s="24"/>
      <c r="E56" s="24"/>
      <c r="F56" s="24"/>
      <c r="G56" s="24"/>
    </row>
    <row r="57" spans="3:7" s="186" customFormat="1" x14ac:dyDescent="0.2">
      <c r="C57" s="24"/>
      <c r="D57" s="24"/>
      <c r="E57" s="24"/>
      <c r="F57" s="24"/>
      <c r="G57" s="24"/>
    </row>
    <row r="58" spans="3:7" s="186" customFormat="1" x14ac:dyDescent="0.2">
      <c r="C58" s="24"/>
      <c r="D58" s="24"/>
      <c r="E58" s="24"/>
      <c r="F58" s="24"/>
      <c r="G58" s="24"/>
    </row>
    <row r="59" spans="3:7" s="186" customFormat="1" x14ac:dyDescent="0.2">
      <c r="C59" s="24"/>
      <c r="D59" s="24"/>
      <c r="E59" s="24"/>
      <c r="F59" s="24"/>
      <c r="G59" s="24"/>
    </row>
    <row r="60" spans="3:7" s="186" customFormat="1" x14ac:dyDescent="0.2">
      <c r="C60" s="24"/>
      <c r="D60" s="24"/>
      <c r="E60" s="24"/>
      <c r="F60" s="24"/>
      <c r="G60" s="24"/>
    </row>
    <row r="61" spans="3:7" s="186" customFormat="1" x14ac:dyDescent="0.2">
      <c r="C61" s="24"/>
      <c r="D61" s="24"/>
      <c r="E61" s="24"/>
      <c r="F61" s="24"/>
      <c r="G61" s="24"/>
    </row>
  </sheetData>
  <mergeCells count="45">
    <mergeCell ref="B10:B11"/>
    <mergeCell ref="B8:B9"/>
    <mergeCell ref="F12:F13"/>
    <mergeCell ref="E12:E13"/>
    <mergeCell ref="D12:D13"/>
    <mergeCell ref="C12:C13"/>
    <mergeCell ref="B12:B13"/>
    <mergeCell ref="G12:H13"/>
    <mergeCell ref="C10:C11"/>
    <mergeCell ref="D10:D11"/>
    <mergeCell ref="E10:E11"/>
    <mergeCell ref="F10:F11"/>
    <mergeCell ref="A1:H1"/>
    <mergeCell ref="G2:H2"/>
    <mergeCell ref="C8:C9"/>
    <mergeCell ref="D8:D9"/>
    <mergeCell ref="E8:E9"/>
    <mergeCell ref="F8:F9"/>
    <mergeCell ref="G8:H9"/>
    <mergeCell ref="J5:J7"/>
    <mergeCell ref="A18:A19"/>
    <mergeCell ref="B18:B19"/>
    <mergeCell ref="A14:H14"/>
    <mergeCell ref="G3:H3"/>
    <mergeCell ref="G4:H4"/>
    <mergeCell ref="G5:H5"/>
    <mergeCell ref="C3:F3"/>
    <mergeCell ref="A16:H16"/>
    <mergeCell ref="C18:F18"/>
    <mergeCell ref="G18:H18"/>
    <mergeCell ref="G19:H19"/>
    <mergeCell ref="A15:H15"/>
    <mergeCell ref="A3:A4"/>
    <mergeCell ref="B3:B4"/>
    <mergeCell ref="G10:H11"/>
    <mergeCell ref="G20:H20"/>
    <mergeCell ref="G21:H21"/>
    <mergeCell ref="B22:B23"/>
    <mergeCell ref="C22:C23"/>
    <mergeCell ref="D22:D23"/>
    <mergeCell ref="G24:H24"/>
    <mergeCell ref="G25:H25"/>
    <mergeCell ref="E22:E23"/>
    <mergeCell ref="F22:F23"/>
    <mergeCell ref="G22:H23"/>
  </mergeCells>
  <printOptions horizontalCentered="1"/>
  <pageMargins left="0.6692913385826772" right="0.35433070866141736" top="0.35433070866141736" bottom="0.43307086614173229" header="0.19685039370078741" footer="0.15748031496062992"/>
  <pageSetup paperSize="9" scale="61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72"/>
  <sheetViews>
    <sheetView view="pageBreakPreview" zoomScale="80" zoomScaleNormal="80" zoomScaleSheetLayoutView="80" workbookViewId="0">
      <selection activeCell="K35" sqref="K35"/>
    </sheetView>
  </sheetViews>
  <sheetFormatPr defaultColWidth="9.140625" defaultRowHeight="12.75" x14ac:dyDescent="0.2"/>
  <cols>
    <col min="1" max="1" width="8.140625" style="210" customWidth="1"/>
    <col min="2" max="2" width="79.28515625" style="210" customWidth="1"/>
    <col min="3" max="3" width="9.28515625" style="210" customWidth="1"/>
    <col min="4" max="4" width="12.5703125" style="210" customWidth="1"/>
    <col min="5" max="5" width="12.5703125" style="210" hidden="1" customWidth="1"/>
    <col min="6" max="6" width="12.5703125" style="186" customWidth="1"/>
    <col min="7" max="7" width="12.5703125" style="210" customWidth="1"/>
    <col min="8" max="8" width="12.28515625" style="210" customWidth="1"/>
    <col min="9" max="9" width="13.85546875" style="210" customWidth="1"/>
    <col min="10" max="10" width="12" style="210" hidden="1" customWidth="1"/>
    <col min="11" max="11" width="9.140625" style="345"/>
    <col min="12" max="16384" width="9.140625" style="210"/>
  </cols>
  <sheetData>
    <row r="1" spans="1:13" ht="21" customHeight="1" x14ac:dyDescent="0.2">
      <c r="A1" s="1448" t="s">
        <v>485</v>
      </c>
      <c r="B1" s="1448"/>
      <c r="C1" s="1448"/>
      <c r="D1" s="1448"/>
      <c r="E1" s="1448"/>
      <c r="F1" s="1448"/>
      <c r="G1" s="1448"/>
      <c r="H1" s="1448"/>
      <c r="I1" s="1448"/>
      <c r="J1" s="1448"/>
    </row>
    <row r="2" spans="1:13" ht="12" customHeight="1" thickBot="1" x14ac:dyDescent="0.35">
      <c r="A2" s="186"/>
      <c r="B2" s="723"/>
      <c r="C2" s="723"/>
      <c r="D2" s="1449"/>
      <c r="E2" s="1449"/>
      <c r="F2" s="1449"/>
      <c r="G2" s="1449"/>
      <c r="H2" s="1449"/>
      <c r="I2" s="1449"/>
      <c r="J2" s="723"/>
    </row>
    <row r="3" spans="1:13" ht="17.25" customHeight="1" thickBot="1" x14ac:dyDescent="0.25">
      <c r="A3" s="1444" t="s">
        <v>692</v>
      </c>
      <c r="B3" s="1465" t="s">
        <v>104</v>
      </c>
      <c r="C3" s="1465"/>
      <c r="D3" s="1452" t="s">
        <v>458</v>
      </c>
      <c r="E3" s="1462" t="s">
        <v>647</v>
      </c>
      <c r="F3" s="1455" t="s">
        <v>827</v>
      </c>
      <c r="G3" s="1455" t="s">
        <v>828</v>
      </c>
      <c r="H3" s="1458" t="s">
        <v>829</v>
      </c>
      <c r="I3" s="1459"/>
      <c r="J3" s="469" t="s">
        <v>67</v>
      </c>
    </row>
    <row r="4" spans="1:13" ht="13.5" customHeight="1" thickBot="1" x14ac:dyDescent="0.25">
      <c r="A4" s="1450"/>
      <c r="B4" s="1466"/>
      <c r="C4" s="1466"/>
      <c r="D4" s="1453"/>
      <c r="E4" s="1463"/>
      <c r="F4" s="1456"/>
      <c r="G4" s="1456"/>
      <c r="H4" s="1460"/>
      <c r="I4" s="1461"/>
      <c r="J4" s="469"/>
    </row>
    <row r="5" spans="1:13" ht="15.75" customHeight="1" thickBot="1" x14ac:dyDescent="0.25">
      <c r="A5" s="1451"/>
      <c r="B5" s="1467"/>
      <c r="C5" s="1467"/>
      <c r="D5" s="1454"/>
      <c r="E5" s="1464"/>
      <c r="F5" s="1457"/>
      <c r="G5" s="1457"/>
      <c r="H5" s="837" t="s">
        <v>217</v>
      </c>
      <c r="I5" s="838" t="s">
        <v>33</v>
      </c>
      <c r="J5" s="470" t="s">
        <v>210</v>
      </c>
    </row>
    <row r="6" spans="1:13" s="186" customFormat="1" ht="41.25" customHeight="1" x14ac:dyDescent="0.2">
      <c r="A6" s="834" t="s">
        <v>79</v>
      </c>
      <c r="B6" s="1505" t="s">
        <v>527</v>
      </c>
      <c r="C6" s="1506"/>
      <c r="D6" s="839" t="s">
        <v>32</v>
      </c>
      <c r="E6" s="1177">
        <v>85104</v>
      </c>
      <c r="F6" s="1353">
        <v>84399.2</v>
      </c>
      <c r="G6" s="1353">
        <v>82523.3</v>
      </c>
      <c r="H6" s="1353">
        <f>G6-F6</f>
        <v>-1875.8999999999942</v>
      </c>
      <c r="I6" s="1355">
        <f>G6/F6*100</f>
        <v>97.777348600460684</v>
      </c>
      <c r="J6" s="1178"/>
      <c r="K6" s="165"/>
      <c r="L6" s="25"/>
    </row>
    <row r="7" spans="1:13" ht="19.5" hidden="1" x14ac:dyDescent="0.2">
      <c r="A7" s="835" t="s">
        <v>429</v>
      </c>
      <c r="B7" s="1169" t="s">
        <v>446</v>
      </c>
      <c r="C7" s="1170"/>
      <c r="D7" s="1171"/>
      <c r="E7" s="471"/>
      <c r="F7" s="472"/>
      <c r="G7" s="472"/>
      <c r="H7" s="1287"/>
      <c r="I7" s="1288"/>
      <c r="J7" s="242"/>
    </row>
    <row r="8" spans="1:13" ht="16.5" hidden="1" x14ac:dyDescent="0.2">
      <c r="A8" s="835" t="s">
        <v>429</v>
      </c>
      <c r="B8" s="1172" t="s">
        <v>443</v>
      </c>
      <c r="C8" s="1170"/>
      <c r="D8" s="1173" t="s">
        <v>32</v>
      </c>
      <c r="E8" s="474">
        <v>10828</v>
      </c>
      <c r="F8" s="473"/>
      <c r="G8" s="473"/>
      <c r="H8" s="1287">
        <f t="shared" ref="H8:H25" si="0">G8-F8</f>
        <v>0</v>
      </c>
      <c r="I8" s="1288" t="e">
        <f t="shared" ref="I8:I25" si="1">G8/F8*100</f>
        <v>#DIV/0!</v>
      </c>
      <c r="J8" s="242"/>
      <c r="K8" s="346"/>
      <c r="L8" s="231"/>
      <c r="M8" s="232"/>
    </row>
    <row r="9" spans="1:13" s="186" customFormat="1" ht="16.5" customHeight="1" x14ac:dyDescent="0.2">
      <c r="A9" s="835" t="s">
        <v>429</v>
      </c>
      <c r="B9" s="1507" t="s">
        <v>805</v>
      </c>
      <c r="C9" s="1508"/>
      <c r="D9" s="840" t="s">
        <v>32</v>
      </c>
      <c r="E9" s="1176">
        <v>23186</v>
      </c>
      <c r="F9" s="1287">
        <v>35879.699999999997</v>
      </c>
      <c r="G9" s="1287">
        <v>33856.5</v>
      </c>
      <c r="H9" s="1287">
        <f>G9-F9</f>
        <v>-2023.1999999999971</v>
      </c>
      <c r="I9" s="1288">
        <f>G9/F9*100</f>
        <v>94.361156865860082</v>
      </c>
      <c r="J9" s="1010"/>
      <c r="K9" s="347"/>
      <c r="L9" s="25"/>
      <c r="M9" s="8"/>
    </row>
    <row r="10" spans="1:13" s="186" customFormat="1" ht="16.5" customHeight="1" x14ac:dyDescent="0.2">
      <c r="A10" s="835" t="s">
        <v>804</v>
      </c>
      <c r="B10" s="1507" t="s">
        <v>808</v>
      </c>
      <c r="C10" s="1508"/>
      <c r="D10" s="840" t="s">
        <v>32</v>
      </c>
      <c r="E10" s="1176"/>
      <c r="F10" s="1287">
        <v>23146</v>
      </c>
      <c r="G10" s="1287">
        <v>21990</v>
      </c>
      <c r="H10" s="1287">
        <f>G10-F10</f>
        <v>-1156</v>
      </c>
      <c r="I10" s="1288">
        <f>G10/F10*100</f>
        <v>95.00561652121317</v>
      </c>
      <c r="J10" s="1010"/>
      <c r="K10" s="347"/>
      <c r="L10" s="25"/>
      <c r="M10" s="8"/>
    </row>
    <row r="11" spans="1:13" ht="33" hidden="1" x14ac:dyDescent="0.2">
      <c r="A11" s="835" t="s">
        <v>431</v>
      </c>
      <c r="B11" s="1174" t="s">
        <v>682</v>
      </c>
      <c r="C11" s="1175"/>
      <c r="D11" s="1173" t="s">
        <v>32</v>
      </c>
      <c r="E11" s="474">
        <v>3533</v>
      </c>
      <c r="F11" s="473"/>
      <c r="G11" s="473"/>
      <c r="H11" s="1287">
        <f t="shared" ref="H11:H12" si="2">G11-F11</f>
        <v>0</v>
      </c>
      <c r="I11" s="1288" t="e">
        <f t="shared" si="1"/>
        <v>#DIV/0!</v>
      </c>
      <c r="J11" s="242"/>
      <c r="K11" s="346"/>
      <c r="L11" s="231"/>
      <c r="M11" s="232"/>
    </row>
    <row r="12" spans="1:13" ht="33" hidden="1" x14ac:dyDescent="0.2">
      <c r="A12" s="835"/>
      <c r="B12" s="1174" t="s">
        <v>683</v>
      </c>
      <c r="C12" s="1175"/>
      <c r="D12" s="1173" t="s">
        <v>32</v>
      </c>
      <c r="E12" s="474"/>
      <c r="F12" s="473"/>
      <c r="G12" s="473"/>
      <c r="H12" s="1287">
        <f t="shared" si="2"/>
        <v>0</v>
      </c>
      <c r="I12" s="1288" t="e">
        <f t="shared" si="1"/>
        <v>#DIV/0!</v>
      </c>
      <c r="J12" s="242"/>
      <c r="K12" s="346"/>
      <c r="L12" s="231"/>
      <c r="M12" s="232"/>
    </row>
    <row r="13" spans="1:13" s="186" customFormat="1" ht="16.5" customHeight="1" x14ac:dyDescent="0.2">
      <c r="A13" s="835" t="s">
        <v>430</v>
      </c>
      <c r="B13" s="1507" t="s">
        <v>444</v>
      </c>
      <c r="C13" s="1508"/>
      <c r="D13" s="840" t="s">
        <v>32</v>
      </c>
      <c r="E13" s="1176">
        <v>8740</v>
      </c>
      <c r="F13" s="1287">
        <v>8327</v>
      </c>
      <c r="G13" s="1287">
        <v>8074</v>
      </c>
      <c r="H13" s="1287">
        <f t="shared" si="0"/>
        <v>-253</v>
      </c>
      <c r="I13" s="1288">
        <f t="shared" si="1"/>
        <v>96.961690885072656</v>
      </c>
      <c r="J13" s="1010"/>
      <c r="K13" s="347"/>
      <c r="L13" s="25"/>
      <c r="M13" s="8"/>
    </row>
    <row r="14" spans="1:13" s="186" customFormat="1" ht="16.5" customHeight="1" x14ac:dyDescent="0.2">
      <c r="A14" s="835" t="s">
        <v>431</v>
      </c>
      <c r="B14" s="1507" t="s">
        <v>675</v>
      </c>
      <c r="C14" s="1508"/>
      <c r="D14" s="840" t="s">
        <v>32</v>
      </c>
      <c r="E14" s="1176">
        <v>1750</v>
      </c>
      <c r="F14" s="1287">
        <v>803</v>
      </c>
      <c r="G14" s="1287">
        <v>842.5</v>
      </c>
      <c r="H14" s="1287">
        <f t="shared" si="0"/>
        <v>39.5</v>
      </c>
      <c r="I14" s="1288">
        <f t="shared" si="1"/>
        <v>104.91905354919054</v>
      </c>
      <c r="J14" s="1010"/>
      <c r="K14" s="347"/>
      <c r="L14" s="25"/>
      <c r="M14" s="8"/>
    </row>
    <row r="15" spans="1:13" s="186" customFormat="1" ht="16.5" customHeight="1" x14ac:dyDescent="0.2">
      <c r="A15" s="835" t="s">
        <v>432</v>
      </c>
      <c r="B15" s="1507" t="s">
        <v>676</v>
      </c>
      <c r="C15" s="1508"/>
      <c r="D15" s="840" t="s">
        <v>32</v>
      </c>
      <c r="E15" s="1176"/>
      <c r="F15" s="1287">
        <v>6953.8</v>
      </c>
      <c r="G15" s="1287">
        <v>6872.9</v>
      </c>
      <c r="H15" s="1287">
        <f t="shared" si="0"/>
        <v>-80.900000000000546</v>
      </c>
      <c r="I15" s="1288">
        <f t="shared" si="1"/>
        <v>98.836607322614967</v>
      </c>
      <c r="J15" s="1010"/>
      <c r="K15" s="347"/>
      <c r="L15" s="25"/>
      <c r="M15" s="8"/>
    </row>
    <row r="16" spans="1:13" ht="16.5" hidden="1" customHeight="1" x14ac:dyDescent="0.2">
      <c r="A16" s="835" t="s">
        <v>435</v>
      </c>
      <c r="B16" s="1529" t="s">
        <v>677</v>
      </c>
      <c r="C16" s="1530"/>
      <c r="D16" s="1173" t="s">
        <v>32</v>
      </c>
      <c r="E16" s="474">
        <v>9867</v>
      </c>
      <c r="F16" s="473"/>
      <c r="G16" s="473"/>
      <c r="H16" s="1287">
        <f t="shared" si="0"/>
        <v>0</v>
      </c>
      <c r="I16" s="1288" t="e">
        <f t="shared" si="1"/>
        <v>#DIV/0!</v>
      </c>
      <c r="J16" s="242"/>
      <c r="K16" s="346"/>
      <c r="L16" s="231"/>
      <c r="M16" s="232"/>
    </row>
    <row r="17" spans="1:13" s="186" customFormat="1" ht="16.5" customHeight="1" x14ac:dyDescent="0.2">
      <c r="A17" s="835" t="s">
        <v>433</v>
      </c>
      <c r="B17" s="1507" t="s">
        <v>678</v>
      </c>
      <c r="C17" s="1508"/>
      <c r="D17" s="840" t="s">
        <v>32</v>
      </c>
      <c r="E17" s="1176"/>
      <c r="F17" s="1287">
        <v>884.7</v>
      </c>
      <c r="G17" s="1287">
        <v>1065.8</v>
      </c>
      <c r="H17" s="1287">
        <f t="shared" si="0"/>
        <v>181.09999999999991</v>
      </c>
      <c r="I17" s="1288">
        <f t="shared" si="1"/>
        <v>120.47021589239289</v>
      </c>
      <c r="J17" s="1010"/>
      <c r="K17" s="347"/>
      <c r="L17" s="25"/>
      <c r="M17" s="8"/>
    </row>
    <row r="18" spans="1:13" s="186" customFormat="1" ht="16.5" customHeight="1" x14ac:dyDescent="0.2">
      <c r="A18" s="835" t="s">
        <v>434</v>
      </c>
      <c r="B18" s="1507" t="s">
        <v>691</v>
      </c>
      <c r="C18" s="1508"/>
      <c r="D18" s="840" t="s">
        <v>32</v>
      </c>
      <c r="E18" s="1176">
        <v>581</v>
      </c>
      <c r="F18" s="1287">
        <v>537</v>
      </c>
      <c r="G18" s="1287">
        <v>503.1</v>
      </c>
      <c r="H18" s="1287">
        <f t="shared" si="0"/>
        <v>-33.899999999999977</v>
      </c>
      <c r="I18" s="1288">
        <f t="shared" si="1"/>
        <v>93.687150837988824</v>
      </c>
      <c r="J18" s="1010"/>
      <c r="K18" s="347"/>
      <c r="L18" s="25"/>
      <c r="M18" s="8"/>
    </row>
    <row r="19" spans="1:13" s="186" customFormat="1" ht="16.5" customHeight="1" x14ac:dyDescent="0.2">
      <c r="A19" s="835" t="s">
        <v>435</v>
      </c>
      <c r="B19" s="1507" t="s">
        <v>740</v>
      </c>
      <c r="C19" s="1508"/>
      <c r="D19" s="840" t="s">
        <v>32</v>
      </c>
      <c r="E19" s="1176">
        <v>5126</v>
      </c>
      <c r="F19" s="1287">
        <v>1822.4</v>
      </c>
      <c r="G19" s="1287">
        <v>1754.6</v>
      </c>
      <c r="H19" s="1287">
        <f t="shared" si="0"/>
        <v>-67.800000000000182</v>
      </c>
      <c r="I19" s="1288">
        <f t="shared" si="1"/>
        <v>96.27963125548726</v>
      </c>
      <c r="J19" s="1010"/>
      <c r="K19" s="347"/>
      <c r="L19" s="25"/>
      <c r="M19" s="8"/>
    </row>
    <row r="20" spans="1:13" s="186" customFormat="1" ht="16.5" customHeight="1" x14ac:dyDescent="0.2">
      <c r="A20" s="835" t="s">
        <v>436</v>
      </c>
      <c r="B20" s="1507" t="s">
        <v>679</v>
      </c>
      <c r="C20" s="1508"/>
      <c r="D20" s="840" t="s">
        <v>32</v>
      </c>
      <c r="E20" s="1176"/>
      <c r="F20" s="1287">
        <v>1891.9</v>
      </c>
      <c r="G20" s="1287">
        <v>1911.8</v>
      </c>
      <c r="H20" s="1287">
        <f t="shared" si="0"/>
        <v>19.899999999999864</v>
      </c>
      <c r="I20" s="1288">
        <f t="shared" si="1"/>
        <v>101.05185263491727</v>
      </c>
      <c r="J20" s="1010"/>
      <c r="K20" s="347"/>
      <c r="L20" s="25"/>
      <c r="M20" s="8"/>
    </row>
    <row r="21" spans="1:13" s="186" customFormat="1" ht="16.5" customHeight="1" x14ac:dyDescent="0.2">
      <c r="A21" s="835" t="s">
        <v>437</v>
      </c>
      <c r="B21" s="1507" t="s">
        <v>680</v>
      </c>
      <c r="C21" s="1508"/>
      <c r="D21" s="840" t="s">
        <v>32</v>
      </c>
      <c r="E21" s="1176"/>
      <c r="F21" s="1287">
        <v>1551</v>
      </c>
      <c r="G21" s="1287">
        <v>1485</v>
      </c>
      <c r="H21" s="1287">
        <f t="shared" si="0"/>
        <v>-66</v>
      </c>
      <c r="I21" s="1288">
        <f t="shared" si="1"/>
        <v>95.744680851063833</v>
      </c>
      <c r="J21" s="1010"/>
      <c r="K21" s="347"/>
      <c r="L21" s="25"/>
      <c r="M21" s="8"/>
    </row>
    <row r="22" spans="1:13" s="186" customFormat="1" ht="34.5" customHeight="1" x14ac:dyDescent="0.2">
      <c r="A22" s="835" t="s">
        <v>438</v>
      </c>
      <c r="B22" s="1527" t="s">
        <v>681</v>
      </c>
      <c r="C22" s="1528"/>
      <c r="D22" s="840" t="s">
        <v>32</v>
      </c>
      <c r="E22" s="1176">
        <v>4130</v>
      </c>
      <c r="F22" s="1287">
        <v>5200.3999999999996</v>
      </c>
      <c r="G22" s="1287">
        <v>5143</v>
      </c>
      <c r="H22" s="1287">
        <f t="shared" si="0"/>
        <v>-57.399999999999636</v>
      </c>
      <c r="I22" s="1288">
        <f t="shared" si="1"/>
        <v>98.896238750865322</v>
      </c>
      <c r="J22" s="1010"/>
      <c r="K22" s="347"/>
      <c r="L22" s="25"/>
      <c r="M22" s="8"/>
    </row>
    <row r="23" spans="1:13" s="186" customFormat="1" ht="16.5" customHeight="1" x14ac:dyDescent="0.2">
      <c r="A23" s="835" t="s">
        <v>439</v>
      </c>
      <c r="B23" s="1507" t="s">
        <v>70</v>
      </c>
      <c r="C23" s="1508"/>
      <c r="D23" s="840" t="s">
        <v>32</v>
      </c>
      <c r="E23" s="1176">
        <v>7321</v>
      </c>
      <c r="F23" s="1287">
        <v>7198.9</v>
      </c>
      <c r="G23" s="1287">
        <v>7708.5</v>
      </c>
      <c r="H23" s="1287">
        <f t="shared" si="0"/>
        <v>509.60000000000036</v>
      </c>
      <c r="I23" s="1288">
        <f t="shared" si="1"/>
        <v>107.07885927016628</v>
      </c>
      <c r="J23" s="1010"/>
      <c r="K23" s="347"/>
      <c r="L23" s="25"/>
      <c r="M23" s="8"/>
    </row>
    <row r="24" spans="1:13" s="186" customFormat="1" ht="16.5" customHeight="1" x14ac:dyDescent="0.2">
      <c r="A24" s="835" t="s">
        <v>440</v>
      </c>
      <c r="B24" s="1507" t="s">
        <v>684</v>
      </c>
      <c r="C24" s="1508"/>
      <c r="D24" s="840" t="s">
        <v>32</v>
      </c>
      <c r="E24" s="1176">
        <v>6264</v>
      </c>
      <c r="F24" s="1287">
        <v>6248.9</v>
      </c>
      <c r="G24" s="1287">
        <v>6237</v>
      </c>
      <c r="H24" s="1287">
        <f t="shared" si="0"/>
        <v>-11.899999999999636</v>
      </c>
      <c r="I24" s="1288">
        <f t="shared" si="1"/>
        <v>99.809566483701133</v>
      </c>
      <c r="J24" s="1010"/>
      <c r="K24" s="347"/>
      <c r="L24" s="25"/>
      <c r="M24" s="8"/>
    </row>
    <row r="25" spans="1:13" s="186" customFormat="1" ht="16.5" customHeight="1" thickBot="1" x14ac:dyDescent="0.25">
      <c r="A25" s="836" t="s">
        <v>441</v>
      </c>
      <c r="B25" s="1525" t="s">
        <v>685</v>
      </c>
      <c r="C25" s="1526"/>
      <c r="D25" s="841" t="s">
        <v>32</v>
      </c>
      <c r="E25" s="1179"/>
      <c r="F25" s="1354">
        <v>1249.5</v>
      </c>
      <c r="G25" s="1354">
        <v>1302.5999999999999</v>
      </c>
      <c r="H25" s="1354">
        <f t="shared" si="0"/>
        <v>53.099999999999909</v>
      </c>
      <c r="I25" s="1356">
        <f t="shared" si="1"/>
        <v>104.24969987995196</v>
      </c>
      <c r="J25" s="1010"/>
      <c r="K25" s="347"/>
      <c r="L25" s="25"/>
      <c r="M25" s="8"/>
    </row>
    <row r="26" spans="1:13" ht="35.25" hidden="1" customHeight="1" thickBot="1" x14ac:dyDescent="0.25">
      <c r="A26" s="475" t="s">
        <v>441</v>
      </c>
      <c r="B26" s="256" t="s">
        <v>686</v>
      </c>
      <c r="C26" s="476" t="s">
        <v>32</v>
      </c>
      <c r="D26" s="477"/>
      <c r="E26" s="477"/>
      <c r="F26" s="477">
        <v>2533</v>
      </c>
      <c r="G26" s="477"/>
      <c r="H26" s="477">
        <f>G26-D26</f>
        <v>0</v>
      </c>
      <c r="I26" s="478" t="e">
        <f>G26/D26*100</f>
        <v>#DIV/0!</v>
      </c>
      <c r="J26" s="242"/>
      <c r="K26" s="346"/>
      <c r="L26" s="231"/>
      <c r="M26" s="232"/>
    </row>
    <row r="27" spans="1:13" s="233" customFormat="1" ht="19.5" hidden="1" x14ac:dyDescent="0.2">
      <c r="A27" s="479" t="s">
        <v>442</v>
      </c>
      <c r="B27" s="480" t="s">
        <v>447</v>
      </c>
      <c r="C27" s="481" t="s">
        <v>32</v>
      </c>
      <c r="D27" s="482" t="s">
        <v>365</v>
      </c>
      <c r="E27" s="482"/>
      <c r="F27" s="482" t="s">
        <v>365</v>
      </c>
      <c r="G27" s="482" t="s">
        <v>365</v>
      </c>
      <c r="H27" s="483"/>
      <c r="I27" s="484"/>
      <c r="J27" s="243"/>
      <c r="K27" s="346"/>
      <c r="L27" s="231"/>
      <c r="M27" s="232"/>
    </row>
    <row r="28" spans="1:13" s="233" customFormat="1" ht="69.75" customHeight="1" x14ac:dyDescent="0.2">
      <c r="A28" s="1509" t="s">
        <v>803</v>
      </c>
      <c r="B28" s="1509"/>
      <c r="C28" s="1509"/>
      <c r="D28" s="1509"/>
      <c r="E28" s="1509"/>
      <c r="F28" s="1509"/>
      <c r="G28" s="1509"/>
      <c r="H28" s="1509"/>
      <c r="I28" s="1509"/>
      <c r="J28" s="243"/>
      <c r="K28" s="346"/>
      <c r="L28" s="231"/>
      <c r="M28" s="232"/>
    </row>
    <row r="29" spans="1:13" s="233" customFormat="1" ht="18" customHeight="1" x14ac:dyDescent="0.2">
      <c r="A29" s="1470" t="s">
        <v>461</v>
      </c>
      <c r="B29" s="1470"/>
      <c r="C29" s="1470"/>
      <c r="D29" s="1470"/>
      <c r="E29" s="1470"/>
      <c r="F29" s="1470"/>
      <c r="G29" s="1470"/>
      <c r="H29" s="1470"/>
      <c r="I29" s="1470"/>
      <c r="J29" s="243"/>
      <c r="K29" s="346"/>
      <c r="L29" s="231"/>
      <c r="M29" s="232"/>
    </row>
    <row r="30" spans="1:13" s="233" customFormat="1" ht="16.5" hidden="1" x14ac:dyDescent="0.2">
      <c r="A30" s="1471" t="s">
        <v>445</v>
      </c>
      <c r="B30" s="1471"/>
      <c r="C30" s="1471"/>
      <c r="D30" s="1471"/>
      <c r="E30" s="1471"/>
      <c r="F30" s="1471"/>
      <c r="G30" s="1471"/>
      <c r="H30" s="1471"/>
      <c r="I30" s="1471"/>
      <c r="J30" s="243"/>
      <c r="K30" s="346"/>
      <c r="L30" s="231"/>
      <c r="M30" s="232"/>
    </row>
    <row r="31" spans="1:13" s="11" customFormat="1" ht="19.5" customHeight="1" x14ac:dyDescent="0.2">
      <c r="A31" s="1472"/>
      <c r="B31" s="1472"/>
      <c r="C31" s="1472"/>
      <c r="D31" s="1472"/>
      <c r="E31" s="1472"/>
      <c r="F31" s="1472"/>
      <c r="G31" s="1472"/>
      <c r="H31" s="1472"/>
      <c r="I31" s="1472"/>
      <c r="J31" s="499"/>
      <c r="K31" s="347"/>
      <c r="L31" s="25"/>
      <c r="M31" s="8"/>
    </row>
    <row r="32" spans="1:13" s="11" customFormat="1" ht="9" customHeight="1" x14ac:dyDescent="0.2">
      <c r="A32" s="468"/>
      <c r="B32" s="468"/>
      <c r="C32" s="468"/>
      <c r="D32" s="468"/>
      <c r="E32" s="468"/>
      <c r="F32" s="468"/>
      <c r="G32" s="468"/>
      <c r="H32" s="468"/>
      <c r="I32" s="468"/>
      <c r="J32" s="499"/>
      <c r="K32" s="347"/>
      <c r="L32" s="25"/>
      <c r="M32" s="8"/>
    </row>
    <row r="33" spans="1:14" s="11" customFormat="1" ht="19.5" customHeight="1" x14ac:dyDescent="0.2">
      <c r="A33" s="1448" t="s">
        <v>597</v>
      </c>
      <c r="B33" s="1448"/>
      <c r="C33" s="1448"/>
      <c r="D33" s="1448"/>
      <c r="E33" s="1448"/>
      <c r="F33" s="1448"/>
      <c r="G33" s="1448"/>
      <c r="H33" s="1448"/>
      <c r="I33" s="1448"/>
      <c r="J33" s="124"/>
      <c r="K33" s="347"/>
      <c r="L33" s="25"/>
      <c r="M33" s="8"/>
    </row>
    <row r="34" spans="1:14" s="11" customFormat="1" ht="12.75" customHeight="1" thickBot="1" x14ac:dyDescent="0.25">
      <c r="A34" s="956"/>
      <c r="B34" s="956"/>
      <c r="C34" s="956"/>
      <c r="D34" s="956"/>
      <c r="E34" s="956"/>
      <c r="F34" s="956"/>
      <c r="G34" s="956"/>
      <c r="H34" s="956"/>
      <c r="I34" s="956"/>
      <c r="J34" s="124"/>
      <c r="K34" s="347"/>
      <c r="L34" s="25"/>
      <c r="M34" s="8"/>
    </row>
    <row r="35" spans="1:14" s="11" customFormat="1" ht="28.5" customHeight="1" thickBot="1" x14ac:dyDescent="0.25">
      <c r="A35" s="1473" t="s">
        <v>104</v>
      </c>
      <c r="B35" s="1474"/>
      <c r="C35" s="1477" t="s">
        <v>173</v>
      </c>
      <c r="D35" s="1479" t="s">
        <v>830</v>
      </c>
      <c r="E35" s="1166"/>
      <c r="F35" s="1479" t="s">
        <v>648</v>
      </c>
      <c r="G35" s="1479" t="s">
        <v>831</v>
      </c>
      <c r="H35" s="1481" t="s">
        <v>832</v>
      </c>
      <c r="I35" s="1482"/>
      <c r="J35" s="124"/>
      <c r="K35" s="347"/>
      <c r="L35" s="165"/>
      <c r="M35" s="8"/>
    </row>
    <row r="36" spans="1:14" s="11" customFormat="1" ht="17.25" thickBot="1" x14ac:dyDescent="0.25">
      <c r="A36" s="1475"/>
      <c r="B36" s="1476"/>
      <c r="C36" s="1478"/>
      <c r="D36" s="1480"/>
      <c r="E36" s="1167"/>
      <c r="F36" s="1480"/>
      <c r="G36" s="1480"/>
      <c r="H36" s="837" t="s">
        <v>217</v>
      </c>
      <c r="I36" s="838" t="s">
        <v>33</v>
      </c>
      <c r="J36" s="124"/>
      <c r="K36" s="347"/>
      <c r="L36" s="165"/>
      <c r="M36" s="8"/>
    </row>
    <row r="37" spans="1:14" s="11" customFormat="1" ht="25.5" customHeight="1" x14ac:dyDescent="0.35">
      <c r="A37" s="1521" t="s">
        <v>523</v>
      </c>
      <c r="B37" s="1522"/>
      <c r="C37" s="965" t="s">
        <v>32</v>
      </c>
      <c r="D37" s="999">
        <f>D38+D40+D41+D42+D43</f>
        <v>9423.6</v>
      </c>
      <c r="E37" s="999"/>
      <c r="F37" s="999">
        <f>F38+F40+F41+F42+F43</f>
        <v>9683.4</v>
      </c>
      <c r="G37" s="999">
        <f>G38+G40+G41+G42+G43</f>
        <v>9523.75</v>
      </c>
      <c r="H37" s="999">
        <f>G37-D37</f>
        <v>100.14999999999964</v>
      </c>
      <c r="I37" s="1284">
        <f>G37/D37*100</f>
        <v>101.06275733265417</v>
      </c>
      <c r="J37" s="124"/>
      <c r="K37" s="464"/>
      <c r="L37" s="165"/>
      <c r="M37" s="8"/>
    </row>
    <row r="38" spans="1:14" s="11" customFormat="1" ht="30.75" customHeight="1" x14ac:dyDescent="0.2">
      <c r="A38" s="1484" t="s">
        <v>424</v>
      </c>
      <c r="B38" s="1485"/>
      <c r="C38" s="966" t="s">
        <v>32</v>
      </c>
      <c r="D38" s="989">
        <v>768.4</v>
      </c>
      <c r="E38" s="989"/>
      <c r="F38" s="989">
        <v>770.4</v>
      </c>
      <c r="G38" s="989">
        <v>765</v>
      </c>
      <c r="H38" s="989">
        <f>G38-D38</f>
        <v>-3.3999999999999773</v>
      </c>
      <c r="I38" s="990">
        <f>G38/D38*100</f>
        <v>99.557522123893804</v>
      </c>
      <c r="J38" s="124"/>
      <c r="K38" s="347"/>
      <c r="L38" s="165"/>
      <c r="M38" s="8"/>
    </row>
    <row r="39" spans="1:14" s="11" customFormat="1" ht="19.5" customHeight="1" x14ac:dyDescent="0.2">
      <c r="A39" s="1484" t="s">
        <v>425</v>
      </c>
      <c r="B39" s="1485"/>
      <c r="C39" s="967"/>
      <c r="D39" s="1000"/>
      <c r="E39" s="1000"/>
      <c r="F39" s="1000"/>
      <c r="G39" s="1283"/>
      <c r="H39" s="989"/>
      <c r="I39" s="990"/>
      <c r="J39" s="124"/>
      <c r="K39" s="347"/>
      <c r="L39" s="165"/>
      <c r="M39" s="8"/>
    </row>
    <row r="40" spans="1:14" s="11" customFormat="1" ht="19.5" customHeight="1" x14ac:dyDescent="0.2">
      <c r="A40" s="1523" t="s">
        <v>426</v>
      </c>
      <c r="B40" s="1524"/>
      <c r="C40" s="968" t="s">
        <v>32</v>
      </c>
      <c r="D40" s="997">
        <v>402.4</v>
      </c>
      <c r="E40" s="997"/>
      <c r="F40" s="997">
        <v>411</v>
      </c>
      <c r="G40" s="997">
        <v>419</v>
      </c>
      <c r="H40" s="1285">
        <f>G40-D40</f>
        <v>16.600000000000023</v>
      </c>
      <c r="I40" s="1286">
        <f t="shared" ref="I40:I46" si="3">G40/D40*100</f>
        <v>104.12524850894633</v>
      </c>
      <c r="J40" s="124"/>
      <c r="K40" s="347"/>
      <c r="L40" s="165"/>
      <c r="M40" s="8"/>
    </row>
    <row r="41" spans="1:14" s="11" customFormat="1" ht="21" customHeight="1" x14ac:dyDescent="0.2">
      <c r="A41" s="1523" t="s">
        <v>634</v>
      </c>
      <c r="B41" s="1524"/>
      <c r="C41" s="968" t="s">
        <v>32</v>
      </c>
      <c r="D41" s="997">
        <v>397</v>
      </c>
      <c r="E41" s="997"/>
      <c r="F41" s="997">
        <v>392</v>
      </c>
      <c r="G41" s="997">
        <v>411</v>
      </c>
      <c r="H41" s="1285">
        <f t="shared" ref="H41:H46" si="4">G41-D41</f>
        <v>14</v>
      </c>
      <c r="I41" s="1286">
        <f t="shared" si="3"/>
        <v>103.5264483627204</v>
      </c>
      <c r="J41" s="124"/>
      <c r="K41" s="347"/>
      <c r="L41" s="165"/>
      <c r="M41" s="8"/>
    </row>
    <row r="42" spans="1:14" s="11" customFormat="1" ht="19.5" customHeight="1" x14ac:dyDescent="0.2">
      <c r="A42" s="1468" t="s">
        <v>427</v>
      </c>
      <c r="B42" s="1469"/>
      <c r="C42" s="969" t="s">
        <v>32</v>
      </c>
      <c r="D42" s="998">
        <v>6522.2</v>
      </c>
      <c r="E42" s="998"/>
      <c r="F42" s="998">
        <v>6760</v>
      </c>
      <c r="G42" s="998">
        <v>6565</v>
      </c>
      <c r="H42" s="1285">
        <f t="shared" si="4"/>
        <v>42.800000000000182</v>
      </c>
      <c r="I42" s="1286">
        <f t="shared" si="3"/>
        <v>100.65622029376591</v>
      </c>
      <c r="J42" s="124"/>
      <c r="K42" s="347"/>
      <c r="L42" s="165"/>
      <c r="M42" s="8"/>
    </row>
    <row r="43" spans="1:14" s="11" customFormat="1" ht="17.25" customHeight="1" thickBot="1" x14ac:dyDescent="0.35">
      <c r="A43" s="1511" t="s">
        <v>428</v>
      </c>
      <c r="B43" s="1512"/>
      <c r="C43" s="970" t="s">
        <v>32</v>
      </c>
      <c r="D43" s="970">
        <v>1333.6</v>
      </c>
      <c r="E43" s="970"/>
      <c r="F43" s="970">
        <v>1350</v>
      </c>
      <c r="G43" s="970">
        <v>1363.75</v>
      </c>
      <c r="H43" s="970">
        <f t="shared" si="4"/>
        <v>30.150000000000091</v>
      </c>
      <c r="I43" s="870">
        <f t="shared" si="3"/>
        <v>102.26079784043192</v>
      </c>
      <c r="J43" s="124"/>
      <c r="K43" s="465"/>
      <c r="L43" s="165"/>
      <c r="M43" s="8"/>
    </row>
    <row r="44" spans="1:14" s="233" customFormat="1" ht="16.5" hidden="1" customHeight="1" x14ac:dyDescent="0.2">
      <c r="A44" s="1513" t="s">
        <v>592</v>
      </c>
      <c r="B44" s="1514"/>
      <c r="C44" s="485" t="s">
        <v>32</v>
      </c>
      <c r="D44" s="486">
        <v>92</v>
      </c>
      <c r="E44" s="486"/>
      <c r="F44" s="486">
        <v>68</v>
      </c>
      <c r="G44" s="486">
        <v>89</v>
      </c>
      <c r="H44" s="486">
        <f t="shared" si="4"/>
        <v>-3</v>
      </c>
      <c r="I44" s="487">
        <f t="shared" si="3"/>
        <v>96.739130434782609</v>
      </c>
      <c r="J44" s="124"/>
      <c r="K44" s="346"/>
      <c r="L44" s="234"/>
      <c r="M44" s="232"/>
    </row>
    <row r="45" spans="1:14" s="233" customFormat="1" ht="16.5" hidden="1" customHeight="1" x14ac:dyDescent="0.2">
      <c r="A45" s="1515" t="s">
        <v>593</v>
      </c>
      <c r="B45" s="1516"/>
      <c r="C45" s="488" t="s">
        <v>32</v>
      </c>
      <c r="D45" s="489">
        <v>1777</v>
      </c>
      <c r="E45" s="489"/>
      <c r="F45" s="489">
        <v>1841</v>
      </c>
      <c r="G45" s="489">
        <v>1409</v>
      </c>
      <c r="H45" s="489">
        <f t="shared" si="4"/>
        <v>-368</v>
      </c>
      <c r="I45" s="490">
        <f t="shared" si="3"/>
        <v>79.290939786156443</v>
      </c>
      <c r="J45" s="124"/>
      <c r="K45" s="346"/>
      <c r="L45" s="234"/>
      <c r="M45" s="232"/>
    </row>
    <row r="46" spans="1:14" s="233" customFormat="1" ht="18" hidden="1" customHeight="1" thickBot="1" x14ac:dyDescent="0.25">
      <c r="A46" s="1517" t="s">
        <v>522</v>
      </c>
      <c r="B46" s="1518"/>
      <c r="C46" s="491" t="s">
        <v>32</v>
      </c>
      <c r="D46" s="492">
        <f>D37+D44+D45</f>
        <v>11292.6</v>
      </c>
      <c r="E46" s="492"/>
      <c r="F46" s="492">
        <f>F37+F44+F45</f>
        <v>11592.4</v>
      </c>
      <c r="G46" s="492">
        <f>G37+G44+G45</f>
        <v>11021.75</v>
      </c>
      <c r="H46" s="493">
        <f t="shared" si="4"/>
        <v>-270.85000000000036</v>
      </c>
      <c r="I46" s="494">
        <f t="shared" si="3"/>
        <v>97.601526663478737</v>
      </c>
      <c r="J46" s="124"/>
      <c r="K46" s="346"/>
      <c r="L46" s="234"/>
      <c r="M46" s="232"/>
      <c r="N46" s="235"/>
    </row>
    <row r="47" spans="1:14" s="233" customFormat="1" ht="16.5" hidden="1" x14ac:dyDescent="0.2">
      <c r="A47" s="1519" t="s">
        <v>594</v>
      </c>
      <c r="B47" s="1519"/>
      <c r="C47" s="1519"/>
      <c r="D47" s="1519"/>
      <c r="E47" s="1519"/>
      <c r="F47" s="1519"/>
      <c r="G47" s="1519"/>
      <c r="H47" s="1519"/>
      <c r="I47" s="1519"/>
      <c r="J47" s="124"/>
      <c r="K47" s="346"/>
      <c r="L47" s="234"/>
      <c r="M47" s="232"/>
    </row>
    <row r="48" spans="1:14" s="11" customFormat="1" ht="21.75" customHeight="1" x14ac:dyDescent="0.2">
      <c r="A48" s="1520"/>
      <c r="B48" s="1520"/>
      <c r="C48" s="1520"/>
      <c r="D48" s="1520"/>
      <c r="E48" s="1520"/>
      <c r="F48" s="1520"/>
      <c r="G48" s="1520"/>
      <c r="H48" s="1520"/>
      <c r="I48" s="1520"/>
      <c r="J48" s="499"/>
      <c r="K48" s="347"/>
      <c r="L48" s="25"/>
      <c r="M48" s="8"/>
    </row>
    <row r="49" spans="1:13" s="11" customFormat="1" ht="9.75" customHeight="1" x14ac:dyDescent="0.25">
      <c r="A49" s="244"/>
      <c r="B49" s="244"/>
      <c r="C49" s="244"/>
      <c r="D49" s="244"/>
      <c r="E49" s="244"/>
      <c r="F49" s="244"/>
      <c r="G49" s="244"/>
      <c r="H49" s="244"/>
      <c r="I49" s="244"/>
      <c r="J49" s="499"/>
      <c r="K49" s="347"/>
      <c r="L49" s="25"/>
      <c r="M49" s="8"/>
    </row>
    <row r="50" spans="1:13" s="233" customFormat="1" ht="20.25" customHeight="1" x14ac:dyDescent="0.2">
      <c r="A50" s="1448" t="s">
        <v>506</v>
      </c>
      <c r="B50" s="1448"/>
      <c r="C50" s="1448"/>
      <c r="D50" s="1448"/>
      <c r="E50" s="1448"/>
      <c r="F50" s="1448"/>
      <c r="G50" s="1448"/>
      <c r="H50" s="1448"/>
      <c r="I50" s="1448"/>
      <c r="J50" s="124"/>
      <c r="K50" s="346"/>
      <c r="L50" s="231"/>
      <c r="M50" s="232"/>
    </row>
    <row r="51" spans="1:13" s="233" customFormat="1" ht="9.75" customHeight="1" thickBot="1" x14ac:dyDescent="0.25">
      <c r="A51" s="956"/>
      <c r="B51" s="956"/>
      <c r="C51" s="956"/>
      <c r="D51" s="956"/>
      <c r="E51" s="956"/>
      <c r="F51" s="956"/>
      <c r="G51" s="956"/>
      <c r="H51" s="956"/>
      <c r="I51" s="956"/>
      <c r="J51" s="124"/>
      <c r="K51" s="346"/>
      <c r="L51" s="231"/>
      <c r="M51" s="232"/>
    </row>
    <row r="52" spans="1:13" s="233" customFormat="1" ht="33.75" customHeight="1" thickBot="1" x14ac:dyDescent="0.25">
      <c r="A52" s="1495" t="s">
        <v>104</v>
      </c>
      <c r="B52" s="1496"/>
      <c r="C52" s="1499" t="s">
        <v>173</v>
      </c>
      <c r="D52" s="1501" t="s">
        <v>833</v>
      </c>
      <c r="E52" s="1183"/>
      <c r="F52" s="1479" t="s">
        <v>649</v>
      </c>
      <c r="G52" s="1479" t="s">
        <v>834</v>
      </c>
      <c r="H52" s="1503" t="s">
        <v>835</v>
      </c>
      <c r="I52" s="1504"/>
      <c r="J52" s="124"/>
      <c r="K52" s="346"/>
      <c r="L52" s="236"/>
      <c r="M52" s="232"/>
    </row>
    <row r="53" spans="1:13" s="233" customFormat="1" ht="17.25" thickBot="1" x14ac:dyDescent="0.25">
      <c r="A53" s="1497"/>
      <c r="B53" s="1498"/>
      <c r="C53" s="1500"/>
      <c r="D53" s="1502"/>
      <c r="E53" s="1184"/>
      <c r="F53" s="1480"/>
      <c r="G53" s="1480"/>
      <c r="H53" s="837" t="s">
        <v>217</v>
      </c>
      <c r="I53" s="838" t="s">
        <v>33</v>
      </c>
      <c r="J53" s="124"/>
      <c r="K53" s="346"/>
      <c r="L53" s="236"/>
      <c r="M53" s="232"/>
    </row>
    <row r="54" spans="1:13" ht="26.25" customHeight="1" x14ac:dyDescent="0.2">
      <c r="A54" s="1493" t="s">
        <v>486</v>
      </c>
      <c r="B54" s="1494"/>
      <c r="C54" s="966" t="s">
        <v>32</v>
      </c>
      <c r="D54" s="1188">
        <f>D55+D56</f>
        <v>41173</v>
      </c>
      <c r="E54" s="495"/>
      <c r="F54" s="1188">
        <f>F55+F56</f>
        <v>41507</v>
      </c>
      <c r="G54" s="1188">
        <f>G55+G56</f>
        <v>41742</v>
      </c>
      <c r="H54" s="989">
        <f>G54-D54</f>
        <v>569</v>
      </c>
      <c r="I54" s="990">
        <f>G54/D54*100</f>
        <v>101.38197362349113</v>
      </c>
      <c r="J54" s="115"/>
      <c r="L54" s="237"/>
      <c r="M54" s="238"/>
    </row>
    <row r="55" spans="1:13" ht="16.5" x14ac:dyDescent="0.2">
      <c r="A55" s="1484" t="s">
        <v>273</v>
      </c>
      <c r="B55" s="1485"/>
      <c r="C55" s="1185" t="s">
        <v>32</v>
      </c>
      <c r="D55" s="1182">
        <v>22464</v>
      </c>
      <c r="E55" s="496"/>
      <c r="F55" s="1182">
        <v>19601</v>
      </c>
      <c r="G55" s="1182">
        <v>18262</v>
      </c>
      <c r="H55" s="989">
        <f>G55-D55</f>
        <v>-4202</v>
      </c>
      <c r="I55" s="990">
        <f>G55/D55*100</f>
        <v>81.294515669515661</v>
      </c>
      <c r="J55" s="115"/>
      <c r="K55" s="1483"/>
      <c r="L55" s="237"/>
    </row>
    <row r="56" spans="1:13" ht="16.5" x14ac:dyDescent="0.2">
      <c r="A56" s="1484" t="s">
        <v>274</v>
      </c>
      <c r="B56" s="1485"/>
      <c r="C56" s="1185" t="s">
        <v>32</v>
      </c>
      <c r="D56" s="1182">
        <v>18709</v>
      </c>
      <c r="E56" s="496"/>
      <c r="F56" s="1182">
        <v>21906</v>
      </c>
      <c r="G56" s="1182">
        <v>23480</v>
      </c>
      <c r="H56" s="989">
        <f>G56-D56</f>
        <v>4771</v>
      </c>
      <c r="I56" s="990">
        <f>G56/D56*100</f>
        <v>125.50109572932813</v>
      </c>
      <c r="J56" s="115"/>
      <c r="K56" s="1483"/>
      <c r="L56" s="237"/>
    </row>
    <row r="57" spans="1:13" ht="18" customHeight="1" x14ac:dyDescent="0.2">
      <c r="A57" s="1486" t="s">
        <v>364</v>
      </c>
      <c r="B57" s="1487"/>
      <c r="C57" s="1185"/>
      <c r="D57" s="1182"/>
      <c r="E57" s="496"/>
      <c r="F57" s="1182"/>
      <c r="G57" s="1182"/>
      <c r="H57" s="989"/>
      <c r="I57" s="990"/>
      <c r="J57" s="115"/>
      <c r="K57" s="1483"/>
      <c r="L57" s="237"/>
    </row>
    <row r="58" spans="1:13" ht="19.5" customHeight="1" x14ac:dyDescent="0.2">
      <c r="A58" s="1486" t="s">
        <v>599</v>
      </c>
      <c r="B58" s="1487"/>
      <c r="C58" s="1185" t="s">
        <v>32</v>
      </c>
      <c r="D58" s="1182">
        <f>D59+D60</f>
        <v>35738</v>
      </c>
      <c r="E58" s="496"/>
      <c r="F58" s="1182">
        <f>F59+F60</f>
        <v>36001</v>
      </c>
      <c r="G58" s="1182">
        <f>G59+G60</f>
        <v>36290</v>
      </c>
      <c r="H58" s="989">
        <f>G58-D58</f>
        <v>552</v>
      </c>
      <c r="I58" s="990">
        <f>G58/D58*100</f>
        <v>101.54457440259668</v>
      </c>
      <c r="J58" s="115"/>
      <c r="K58" s="1483"/>
      <c r="L58" s="237"/>
      <c r="M58" s="237"/>
    </row>
    <row r="59" spans="1:13" ht="16.5" x14ac:dyDescent="0.2">
      <c r="A59" s="1484" t="s">
        <v>273</v>
      </c>
      <c r="B59" s="1485"/>
      <c r="C59" s="1185" t="s">
        <v>32</v>
      </c>
      <c r="D59" s="1182">
        <v>22058</v>
      </c>
      <c r="E59" s="496"/>
      <c r="F59" s="1182">
        <v>18785</v>
      </c>
      <c r="G59" s="1182">
        <v>17520</v>
      </c>
      <c r="H59" s="989">
        <f>G59-D59</f>
        <v>-4538</v>
      </c>
      <c r="I59" s="990">
        <f>G59/D59*100</f>
        <v>79.426965273370215</v>
      </c>
      <c r="J59" s="115"/>
      <c r="K59" s="1483"/>
      <c r="L59" s="237"/>
    </row>
    <row r="60" spans="1:13" ht="16.5" x14ac:dyDescent="0.2">
      <c r="A60" s="1484" t="s">
        <v>274</v>
      </c>
      <c r="B60" s="1485"/>
      <c r="C60" s="1185" t="s">
        <v>32</v>
      </c>
      <c r="D60" s="1182">
        <v>13680</v>
      </c>
      <c r="E60" s="496"/>
      <c r="F60" s="1182">
        <v>17216</v>
      </c>
      <c r="G60" s="1182">
        <v>18770</v>
      </c>
      <c r="H60" s="989">
        <f>G60-D60</f>
        <v>5090</v>
      </c>
      <c r="I60" s="990">
        <f>G60/D60*100</f>
        <v>137.20760233918128</v>
      </c>
      <c r="J60" s="115"/>
      <c r="K60" s="1483"/>
      <c r="L60" s="237"/>
      <c r="M60" s="237"/>
    </row>
    <row r="61" spans="1:13" ht="16.5" x14ac:dyDescent="0.2">
      <c r="A61" s="1488" t="s">
        <v>259</v>
      </c>
      <c r="B61" s="1489"/>
      <c r="C61" s="1185" t="s">
        <v>32</v>
      </c>
      <c r="D61" s="1182" t="s">
        <v>512</v>
      </c>
      <c r="E61" s="1182"/>
      <c r="F61" s="1182" t="s">
        <v>512</v>
      </c>
      <c r="G61" s="1182" t="s">
        <v>512</v>
      </c>
      <c r="H61" s="989"/>
      <c r="I61" s="990"/>
      <c r="J61" s="115"/>
      <c r="K61" s="1483"/>
      <c r="L61" s="237"/>
      <c r="M61" s="238"/>
    </row>
    <row r="62" spans="1:13" ht="16.5" x14ac:dyDescent="0.2">
      <c r="A62" s="1484" t="s">
        <v>273</v>
      </c>
      <c r="B62" s="1485"/>
      <c r="C62" s="1185" t="s">
        <v>32</v>
      </c>
      <c r="D62" s="1182" t="s">
        <v>512</v>
      </c>
      <c r="E62" s="1182"/>
      <c r="F62" s="1182" t="s">
        <v>512</v>
      </c>
      <c r="G62" s="1182" t="s">
        <v>512</v>
      </c>
      <c r="H62" s="989"/>
      <c r="I62" s="990"/>
      <c r="J62" s="115"/>
      <c r="K62" s="1483"/>
      <c r="L62" s="237"/>
    </row>
    <row r="63" spans="1:13" ht="16.5" x14ac:dyDescent="0.2">
      <c r="A63" s="1484" t="s">
        <v>274</v>
      </c>
      <c r="B63" s="1485"/>
      <c r="C63" s="1185" t="s">
        <v>32</v>
      </c>
      <c r="D63" s="1182" t="s">
        <v>512</v>
      </c>
      <c r="E63" s="1182"/>
      <c r="F63" s="1182" t="s">
        <v>512</v>
      </c>
      <c r="G63" s="1182" t="s">
        <v>512</v>
      </c>
      <c r="H63" s="989"/>
      <c r="I63" s="990"/>
      <c r="J63" s="115"/>
      <c r="K63" s="1483"/>
      <c r="L63" s="237"/>
    </row>
    <row r="64" spans="1:13" ht="33.75" customHeight="1" thickBot="1" x14ac:dyDescent="0.25">
      <c r="A64" s="1490" t="s">
        <v>423</v>
      </c>
      <c r="B64" s="1491"/>
      <c r="C64" s="1186" t="s">
        <v>32</v>
      </c>
      <c r="D64" s="1187" t="s">
        <v>512</v>
      </c>
      <c r="E64" s="1187"/>
      <c r="F64" s="1187" t="s">
        <v>512</v>
      </c>
      <c r="G64" s="1187" t="s">
        <v>512</v>
      </c>
      <c r="H64" s="970"/>
      <c r="I64" s="870"/>
      <c r="J64" s="212"/>
      <c r="K64" s="1483"/>
      <c r="L64" s="237"/>
    </row>
    <row r="65" spans="1:10" ht="42" customHeight="1" x14ac:dyDescent="0.2">
      <c r="A65" s="1510" t="s">
        <v>511</v>
      </c>
      <c r="B65" s="1510"/>
      <c r="C65" s="1510"/>
      <c r="D65" s="1510"/>
      <c r="E65" s="1510"/>
      <c r="F65" s="1510"/>
      <c r="G65" s="1510"/>
      <c r="H65" s="1510"/>
      <c r="I65" s="1510"/>
    </row>
    <row r="66" spans="1:10" ht="15.75" x14ac:dyDescent="0.2">
      <c r="A66" s="1492" t="s">
        <v>598</v>
      </c>
      <c r="B66" s="1492"/>
      <c r="C66" s="1492"/>
      <c r="D66" s="1492"/>
      <c r="E66" s="1492"/>
      <c r="F66" s="1492"/>
      <c r="G66" s="1492"/>
      <c r="H66" s="1492"/>
      <c r="I66" s="1492"/>
    </row>
    <row r="72" spans="1:10" x14ac:dyDescent="0.2">
      <c r="B72" s="233"/>
      <c r="C72" s="233"/>
      <c r="D72" s="233"/>
      <c r="E72" s="233"/>
      <c r="F72" s="11"/>
      <c r="G72" s="233"/>
      <c r="H72" s="233"/>
      <c r="I72" s="233"/>
      <c r="J72" s="233"/>
    </row>
  </sheetData>
  <mergeCells count="69">
    <mergeCell ref="B10:C10"/>
    <mergeCell ref="B24:C24"/>
    <mergeCell ref="B25:C25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9:C9"/>
    <mergeCell ref="B13:C13"/>
    <mergeCell ref="A28:I28"/>
    <mergeCell ref="A65:I65"/>
    <mergeCell ref="A43:B43"/>
    <mergeCell ref="A44:B44"/>
    <mergeCell ref="A45:B45"/>
    <mergeCell ref="A46:B46"/>
    <mergeCell ref="A47:I47"/>
    <mergeCell ref="A48:I48"/>
    <mergeCell ref="A37:B37"/>
    <mergeCell ref="A38:B38"/>
    <mergeCell ref="A39:B39"/>
    <mergeCell ref="A40:B40"/>
    <mergeCell ref="A41:B41"/>
    <mergeCell ref="A66:I66"/>
    <mergeCell ref="A54:B54"/>
    <mergeCell ref="A55:B55"/>
    <mergeCell ref="A50:I50"/>
    <mergeCell ref="A52:B53"/>
    <mergeCell ref="C52:C53"/>
    <mergeCell ref="D52:D53"/>
    <mergeCell ref="F52:F53"/>
    <mergeCell ref="G52:G53"/>
    <mergeCell ref="H52:I52"/>
    <mergeCell ref="K55:K6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42:B42"/>
    <mergeCell ref="A29:I29"/>
    <mergeCell ref="A30:I30"/>
    <mergeCell ref="A31:I31"/>
    <mergeCell ref="A33:I33"/>
    <mergeCell ref="A35:B36"/>
    <mergeCell ref="C35:C36"/>
    <mergeCell ref="D35:D36"/>
    <mergeCell ref="F35:F36"/>
    <mergeCell ref="G35:G36"/>
    <mergeCell ref="H35:I35"/>
    <mergeCell ref="A1:J1"/>
    <mergeCell ref="D2:I2"/>
    <mergeCell ref="A3:A5"/>
    <mergeCell ref="D3:D5"/>
    <mergeCell ref="F3:F5"/>
    <mergeCell ref="G3:G5"/>
    <mergeCell ref="H3:I4"/>
    <mergeCell ref="E3:E5"/>
    <mergeCell ref="B3:C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7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8"/>
  <sheetViews>
    <sheetView zoomScale="80" zoomScaleNormal="80" workbookViewId="0">
      <selection activeCell="F14" sqref="F14"/>
    </sheetView>
  </sheetViews>
  <sheetFormatPr defaultColWidth="9.140625" defaultRowHeight="12.75" x14ac:dyDescent="0.2"/>
  <cols>
    <col min="1" max="1" width="47.85546875" style="186" customWidth="1"/>
    <col min="2" max="2" width="10.85546875" style="186" customWidth="1"/>
    <col min="3" max="3" width="18.5703125" style="186" customWidth="1"/>
    <col min="4" max="4" width="18.28515625" style="186" customWidth="1"/>
    <col min="5" max="5" width="16.5703125" style="186" customWidth="1"/>
    <col min="6" max="6" width="13" style="186" customWidth="1"/>
    <col min="7" max="7" width="16.28515625" style="186" customWidth="1"/>
    <col min="8" max="8" width="14.5703125" style="186" customWidth="1"/>
    <col min="9" max="16384" width="9.140625" style="186"/>
  </cols>
  <sheetData>
    <row r="1" spans="1:13" ht="24.75" customHeight="1" x14ac:dyDescent="0.3">
      <c r="A1" s="1531" t="s">
        <v>45</v>
      </c>
      <c r="B1" s="1531"/>
      <c r="C1" s="1531"/>
      <c r="D1" s="1531"/>
      <c r="E1" s="1531"/>
      <c r="F1" s="1531"/>
      <c r="G1" s="1531"/>
      <c r="H1" s="1531"/>
    </row>
    <row r="2" spans="1:13" ht="15.75" customHeight="1" thickBot="1" x14ac:dyDescent="0.25">
      <c r="A2" s="500"/>
      <c r="B2" s="500"/>
      <c r="C2" s="500"/>
      <c r="D2" s="500"/>
      <c r="E2" s="500"/>
      <c r="F2" s="500"/>
      <c r="H2" s="10"/>
    </row>
    <row r="3" spans="1:13" ht="76.5" customHeight="1" thickBot="1" x14ac:dyDescent="0.25">
      <c r="A3" s="1444" t="s">
        <v>104</v>
      </c>
      <c r="B3" s="1429" t="s">
        <v>458</v>
      </c>
      <c r="C3" s="1533" t="s">
        <v>98</v>
      </c>
      <c r="D3" s="1534"/>
      <c r="E3" s="1534"/>
      <c r="F3" s="1535"/>
      <c r="G3" s="639" t="s">
        <v>696</v>
      </c>
      <c r="H3" s="640" t="s">
        <v>74</v>
      </c>
      <c r="M3" s="27"/>
    </row>
    <row r="4" spans="1:13" ht="54.75" customHeight="1" thickBot="1" x14ac:dyDescent="0.25">
      <c r="A4" s="1445"/>
      <c r="B4" s="1532"/>
      <c r="C4" s="637" t="s">
        <v>836</v>
      </c>
      <c r="D4" s="637" t="s">
        <v>645</v>
      </c>
      <c r="E4" s="637" t="s">
        <v>837</v>
      </c>
      <c r="F4" s="638" t="s">
        <v>838</v>
      </c>
      <c r="G4" s="641" t="s">
        <v>749</v>
      </c>
      <c r="H4" s="641" t="s">
        <v>837</v>
      </c>
      <c r="M4" s="228"/>
    </row>
    <row r="5" spans="1:13" ht="36.75" customHeight="1" x14ac:dyDescent="0.2">
      <c r="A5" s="629" t="s">
        <v>262</v>
      </c>
      <c r="B5" s="636" t="s">
        <v>32</v>
      </c>
      <c r="C5" s="642">
        <v>1545</v>
      </c>
      <c r="D5" s="642">
        <v>1508</v>
      </c>
      <c r="E5" s="1398">
        <v>1606</v>
      </c>
      <c r="F5" s="1396">
        <f>E5-C5</f>
        <v>61</v>
      </c>
      <c r="G5" s="1396">
        <v>917</v>
      </c>
      <c r="H5" s="1396">
        <v>18700</v>
      </c>
      <c r="M5" s="228"/>
    </row>
    <row r="6" spans="1:13" ht="20.25" customHeight="1" thickBot="1" x14ac:dyDescent="0.25">
      <c r="A6" s="630" t="s">
        <v>35</v>
      </c>
      <c r="B6" s="634" t="s">
        <v>32</v>
      </c>
      <c r="C6" s="643">
        <v>919</v>
      </c>
      <c r="D6" s="643">
        <v>980</v>
      </c>
      <c r="E6" s="1395">
        <v>959</v>
      </c>
      <c r="F6" s="1397">
        <f>E6-C6</f>
        <v>40</v>
      </c>
      <c r="G6" s="1365">
        <v>344</v>
      </c>
      <c r="H6" s="1397">
        <v>14500</v>
      </c>
      <c r="M6" s="228"/>
    </row>
    <row r="7" spans="1:13" ht="35.25" customHeight="1" thickBot="1" x14ac:dyDescent="0.25">
      <c r="A7" s="631" t="s">
        <v>43</v>
      </c>
      <c r="B7" s="635" t="s">
        <v>33</v>
      </c>
      <c r="C7" s="644">
        <v>0.8</v>
      </c>
      <c r="D7" s="644">
        <v>0.8</v>
      </c>
      <c r="E7" s="646">
        <v>0.8</v>
      </c>
      <c r="F7" s="1399">
        <f>E7-C7</f>
        <v>0</v>
      </c>
      <c r="G7" s="1301">
        <v>1.2</v>
      </c>
      <c r="H7" s="842">
        <v>1</v>
      </c>
      <c r="M7" s="228"/>
    </row>
    <row r="8" spans="1:13" ht="54.75" customHeight="1" thickBot="1" x14ac:dyDescent="0.25">
      <c r="A8" s="632" t="s">
        <v>623</v>
      </c>
      <c r="B8" s="635" t="s">
        <v>516</v>
      </c>
      <c r="C8" s="645">
        <v>2124</v>
      </c>
      <c r="D8" s="645">
        <v>2099</v>
      </c>
      <c r="E8" s="647">
        <v>2145</v>
      </c>
      <c r="F8" s="1397">
        <f>E8-C8</f>
        <v>21</v>
      </c>
      <c r="G8" s="1366">
        <v>357</v>
      </c>
      <c r="H8" s="688">
        <v>57500</v>
      </c>
      <c r="M8" s="228"/>
    </row>
    <row r="9" spans="1:13" ht="43.5" customHeight="1" thickBot="1" x14ac:dyDescent="0.25">
      <c r="A9" s="633" t="s">
        <v>58</v>
      </c>
      <c r="B9" s="635" t="s">
        <v>32</v>
      </c>
      <c r="C9" s="644">
        <v>0.7</v>
      </c>
      <c r="D9" s="644">
        <v>0.7</v>
      </c>
      <c r="E9" s="646">
        <v>0.7</v>
      </c>
      <c r="F9" s="648">
        <f>E9-C9</f>
        <v>0</v>
      </c>
      <c r="G9" s="1301">
        <v>0.9</v>
      </c>
      <c r="H9" s="1399">
        <v>0.32600000000000001</v>
      </c>
    </row>
    <row r="10" spans="1:13" ht="33" hidden="1" x14ac:dyDescent="0.2">
      <c r="A10" s="246" t="s">
        <v>265</v>
      </c>
      <c r="B10" s="247"/>
      <c r="C10" s="248"/>
      <c r="D10" s="249"/>
      <c r="E10" s="249"/>
      <c r="F10" s="250"/>
      <c r="G10" s="251"/>
      <c r="H10" s="626"/>
    </row>
    <row r="11" spans="1:13" ht="16.5" hidden="1" customHeight="1" x14ac:dyDescent="0.2">
      <c r="A11" s="252" t="s">
        <v>266</v>
      </c>
      <c r="B11" s="253" t="s">
        <v>33</v>
      </c>
      <c r="C11" s="254">
        <v>21.5</v>
      </c>
      <c r="D11" s="207"/>
      <c r="E11" s="207">
        <v>29.4</v>
      </c>
      <c r="F11" s="254">
        <f>E11-C11</f>
        <v>7.8999999999999986</v>
      </c>
      <c r="G11" s="255"/>
      <c r="H11" s="627"/>
    </row>
    <row r="12" spans="1:13" ht="16.5" hidden="1" customHeight="1" x14ac:dyDescent="0.2">
      <c r="A12" s="252" t="s">
        <v>267</v>
      </c>
      <c r="B12" s="253" t="s">
        <v>33</v>
      </c>
      <c r="C12" s="254">
        <v>69.2</v>
      </c>
      <c r="D12" s="207"/>
      <c r="E12" s="207">
        <v>64.7</v>
      </c>
      <c r="F12" s="254">
        <f>E12-C12</f>
        <v>-4.5</v>
      </c>
      <c r="G12" s="255"/>
      <c r="H12" s="627"/>
    </row>
    <row r="13" spans="1:13" ht="17.25" hidden="1" customHeight="1" thickBot="1" x14ac:dyDescent="0.25">
      <c r="A13" s="256" t="s">
        <v>268</v>
      </c>
      <c r="B13" s="257" t="s">
        <v>33</v>
      </c>
      <c r="C13" s="245">
        <v>9.3000000000000007</v>
      </c>
      <c r="D13" s="258"/>
      <c r="E13" s="258">
        <v>5.9</v>
      </c>
      <c r="F13" s="245">
        <f>E13-C13</f>
        <v>-3.4000000000000004</v>
      </c>
      <c r="G13" s="259"/>
      <c r="H13" s="628"/>
    </row>
    <row r="14" spans="1:13" ht="17.25" customHeight="1" x14ac:dyDescent="0.2">
      <c r="A14" s="33" t="s">
        <v>643</v>
      </c>
      <c r="B14" s="139"/>
      <c r="C14" s="1"/>
      <c r="D14" s="1"/>
      <c r="E14" s="1"/>
      <c r="F14" s="1"/>
      <c r="G14" s="181"/>
      <c r="H14" s="181"/>
    </row>
    <row r="15" spans="1:13" s="4" customFormat="1" ht="40.5" customHeight="1" x14ac:dyDescent="0.2">
      <c r="A15" s="202"/>
      <c r="B15" s="201"/>
      <c r="C15" s="201"/>
      <c r="D15" s="201"/>
      <c r="E15" s="201"/>
      <c r="F15" s="201"/>
      <c r="G15" s="201"/>
      <c r="H15" s="201"/>
      <c r="I15" s="201"/>
    </row>
    <row r="16" spans="1:13" s="4" customFormat="1" ht="19.5" customHeight="1" x14ac:dyDescent="0.25">
      <c r="A16" s="5"/>
      <c r="B16" s="203"/>
      <c r="C16" s="121"/>
      <c r="D16" s="121"/>
      <c r="E16" s="229"/>
    </row>
    <row r="17" spans="1:18" s="4" customFormat="1" ht="19.5" customHeight="1" x14ac:dyDescent="0.25">
      <c r="A17" s="5"/>
      <c r="B17" s="203"/>
      <c r="C17" s="121"/>
      <c r="D17" s="121"/>
      <c r="E17" s="229"/>
    </row>
    <row r="18" spans="1:18" s="4" customFormat="1" ht="21.75" customHeight="1" x14ac:dyDescent="0.25">
      <c r="A18" s="5"/>
      <c r="B18" s="203"/>
      <c r="C18" s="121"/>
      <c r="D18" s="121"/>
      <c r="E18" s="229"/>
    </row>
    <row r="19" spans="1:18" s="4" customFormat="1" ht="19.5" customHeight="1" x14ac:dyDescent="0.25">
      <c r="A19" s="5"/>
      <c r="B19" s="203"/>
      <c r="C19" s="121"/>
      <c r="D19" s="121"/>
      <c r="E19" s="229"/>
    </row>
    <row r="20" spans="1:18" s="4" customFormat="1" ht="19.5" customHeight="1" x14ac:dyDescent="0.25">
      <c r="A20" s="5"/>
      <c r="B20" s="203"/>
      <c r="C20" s="121"/>
      <c r="D20" s="121"/>
      <c r="E20" s="229"/>
    </row>
    <row r="21" spans="1:18" s="4" customFormat="1" ht="19.5" customHeight="1" x14ac:dyDescent="0.25">
      <c r="A21" s="5"/>
      <c r="B21" s="203"/>
      <c r="C21" s="121"/>
      <c r="D21" s="121"/>
      <c r="E21" s="229"/>
    </row>
    <row r="22" spans="1:18" s="4" customFormat="1" ht="19.5" customHeight="1" x14ac:dyDescent="0.25">
      <c r="A22" s="5"/>
      <c r="B22" s="203"/>
      <c r="C22" s="121"/>
      <c r="D22" s="121"/>
      <c r="E22" s="229"/>
      <c r="P22" s="21"/>
      <c r="Q22" s="74"/>
      <c r="R22" s="74"/>
    </row>
    <row r="23" spans="1:18" s="4" customFormat="1" ht="19.5" customHeight="1" x14ac:dyDescent="0.25">
      <c r="A23" s="5"/>
      <c r="B23" s="203"/>
      <c r="C23" s="121"/>
      <c r="D23" s="121"/>
      <c r="E23" s="229"/>
      <c r="P23" s="21"/>
      <c r="Q23" s="74"/>
      <c r="R23" s="74"/>
    </row>
    <row r="24" spans="1:18" ht="15.75" x14ac:dyDescent="0.25">
      <c r="P24" s="21"/>
      <c r="Q24" s="74"/>
      <c r="R24" s="74"/>
    </row>
    <row r="25" spans="1:18" ht="15.75" x14ac:dyDescent="0.25">
      <c r="P25" s="21"/>
      <c r="Q25" s="74"/>
      <c r="R25" s="74"/>
    </row>
    <row r="26" spans="1:18" ht="15.75" x14ac:dyDescent="0.25">
      <c r="P26" s="21"/>
      <c r="Q26" s="74"/>
      <c r="R26" s="74"/>
    </row>
    <row r="28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8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B050"/>
  </sheetPr>
  <dimension ref="A1:K137"/>
  <sheetViews>
    <sheetView zoomScale="73" zoomScaleNormal="73" workbookViewId="0">
      <selection activeCell="E20" sqref="E20"/>
    </sheetView>
  </sheetViews>
  <sheetFormatPr defaultColWidth="9.140625" defaultRowHeight="12.75" outlineLevelRow="1" x14ac:dyDescent="0.2"/>
  <cols>
    <col min="1" max="1" width="84.140625" style="186" customWidth="1"/>
    <col min="2" max="2" width="9.42578125" style="186" customWidth="1"/>
    <col min="3" max="3" width="12.42578125" style="186" customWidth="1"/>
    <col min="4" max="4" width="11.85546875" style="186" customWidth="1"/>
    <col min="5" max="5" width="14.42578125" style="186" customWidth="1"/>
    <col min="6" max="6" width="14.140625" style="186" customWidth="1"/>
    <col min="7" max="7" width="15.5703125" style="186" customWidth="1"/>
    <col min="8" max="9" width="9.140625" style="186"/>
    <col min="10" max="10" width="9.140625" style="186" customWidth="1"/>
    <col min="11" max="16384" width="9.140625" style="186"/>
  </cols>
  <sheetData>
    <row r="1" spans="1:11" ht="21.75" customHeight="1" x14ac:dyDescent="0.2">
      <c r="A1" s="1536" t="s">
        <v>44</v>
      </c>
      <c r="B1" s="1536"/>
      <c r="C1" s="1536"/>
      <c r="D1" s="1536"/>
      <c r="E1" s="1536"/>
      <c r="F1" s="1536"/>
      <c r="G1" s="1536"/>
    </row>
    <row r="2" spans="1:11" ht="9" customHeight="1" thickBot="1" x14ac:dyDescent="0.25">
      <c r="A2" s="1541"/>
      <c r="B2" s="1541"/>
      <c r="C2" s="1541"/>
      <c r="D2" s="1541"/>
      <c r="E2" s="1541"/>
      <c r="F2" s="1541"/>
      <c r="G2" s="1541"/>
    </row>
    <row r="3" spans="1:11" ht="21.75" customHeight="1" x14ac:dyDescent="0.2">
      <c r="A3" s="1444" t="s">
        <v>104</v>
      </c>
      <c r="B3" s="1543" t="s">
        <v>525</v>
      </c>
      <c r="C3" s="1545" t="s">
        <v>830</v>
      </c>
      <c r="D3" s="1545" t="s">
        <v>841</v>
      </c>
      <c r="E3" s="1547" t="s">
        <v>66</v>
      </c>
      <c r="F3" s="1539" t="s">
        <v>693</v>
      </c>
      <c r="G3" s="1537" t="s">
        <v>74</v>
      </c>
    </row>
    <row r="4" spans="1:11" ht="47.25" customHeight="1" thickBot="1" x14ac:dyDescent="0.25">
      <c r="A4" s="1544"/>
      <c r="B4" s="1544"/>
      <c r="C4" s="1546"/>
      <c r="D4" s="1546"/>
      <c r="E4" s="1548"/>
      <c r="F4" s="1540"/>
      <c r="G4" s="1538"/>
    </row>
    <row r="5" spans="1:11" ht="22.5" customHeight="1" x14ac:dyDescent="0.2">
      <c r="A5" s="501" t="s">
        <v>871</v>
      </c>
      <c r="B5" s="502" t="s">
        <v>34</v>
      </c>
      <c r="C5" s="1307">
        <v>15727</v>
      </c>
      <c r="D5" s="1304">
        <v>16273</v>
      </c>
      <c r="E5" s="1310">
        <f>D5/C5*100</f>
        <v>103.47173650410122</v>
      </c>
      <c r="F5" s="1304">
        <v>17738</v>
      </c>
      <c r="G5" s="1304">
        <v>11717</v>
      </c>
      <c r="J5" s="55"/>
    </row>
    <row r="6" spans="1:11" ht="19.5" customHeight="1" x14ac:dyDescent="0.2">
      <c r="A6" s="503" t="s">
        <v>100</v>
      </c>
      <c r="B6" s="504" t="s">
        <v>34</v>
      </c>
      <c r="C6" s="1308">
        <v>16235</v>
      </c>
      <c r="D6" s="1305">
        <v>16796</v>
      </c>
      <c r="E6" s="1311">
        <f t="shared" ref="E6:E8" si="0">D6/C6*100</f>
        <v>103.45549738219894</v>
      </c>
      <c r="F6" s="1305">
        <v>18308</v>
      </c>
      <c r="G6" s="1305">
        <v>12407</v>
      </c>
      <c r="J6" s="55"/>
    </row>
    <row r="7" spans="1:11" ht="19.5" customHeight="1" x14ac:dyDescent="0.2">
      <c r="A7" s="503" t="s">
        <v>101</v>
      </c>
      <c r="B7" s="504" t="s">
        <v>34</v>
      </c>
      <c r="C7" s="1308">
        <v>12127</v>
      </c>
      <c r="D7" s="1305">
        <v>12572</v>
      </c>
      <c r="E7" s="1311">
        <f t="shared" si="0"/>
        <v>103.66949781479344</v>
      </c>
      <c r="F7" s="1305">
        <v>13703</v>
      </c>
      <c r="G7" s="1305">
        <v>9128</v>
      </c>
      <c r="J7" s="55"/>
    </row>
    <row r="8" spans="1:11" ht="19.5" customHeight="1" thickBot="1" x14ac:dyDescent="0.25">
      <c r="A8" s="505" t="s">
        <v>102</v>
      </c>
      <c r="B8" s="506" t="s">
        <v>34</v>
      </c>
      <c r="C8" s="1309">
        <v>15647</v>
      </c>
      <c r="D8" s="1306">
        <v>16188</v>
      </c>
      <c r="E8" s="1312">
        <f t="shared" si="0"/>
        <v>103.45753179523231</v>
      </c>
      <c r="F8" s="1306">
        <v>17645</v>
      </c>
      <c r="G8" s="1306">
        <v>12255</v>
      </c>
      <c r="J8" s="55"/>
    </row>
    <row r="9" spans="1:11" ht="18.75" x14ac:dyDescent="0.3">
      <c r="A9" s="523" t="s">
        <v>397</v>
      </c>
      <c r="B9" s="524" t="s">
        <v>34</v>
      </c>
      <c r="C9" s="921">
        <v>21817.89</v>
      </c>
      <c r="D9" s="921">
        <v>22232.14</v>
      </c>
      <c r="E9" s="1349">
        <f>D9/C9*100</f>
        <v>101.898671228061</v>
      </c>
      <c r="F9" s="918"/>
      <c r="G9" s="919"/>
    </row>
    <row r="10" spans="1:11" ht="38.25" thickBot="1" x14ac:dyDescent="0.25">
      <c r="A10" s="507" t="s">
        <v>236</v>
      </c>
      <c r="B10" s="508" t="s">
        <v>34</v>
      </c>
      <c r="C10" s="1190">
        <v>2520</v>
      </c>
      <c r="D10" s="1190">
        <v>2382</v>
      </c>
      <c r="E10" s="1189">
        <f>D10/C10*100</f>
        <v>94.523809523809518</v>
      </c>
      <c r="F10" s="916"/>
      <c r="G10" s="917"/>
    </row>
    <row r="11" spans="1:11" ht="37.5" x14ac:dyDescent="0.3">
      <c r="A11" s="525" t="s">
        <v>353</v>
      </c>
      <c r="B11" s="526"/>
      <c r="C11" s="920"/>
      <c r="D11" s="921"/>
      <c r="E11" s="922"/>
      <c r="F11" s="923"/>
      <c r="G11" s="924"/>
      <c r="H11" s="427"/>
    </row>
    <row r="12" spans="1:11" ht="17.25" customHeight="1" x14ac:dyDescent="0.3">
      <c r="A12" s="527" t="s">
        <v>455</v>
      </c>
      <c r="B12" s="528" t="s">
        <v>34</v>
      </c>
      <c r="C12" s="1289">
        <v>75358.078887190612</v>
      </c>
      <c r="D12" s="1290">
        <v>81517.330925923685</v>
      </c>
      <c r="E12" s="1291">
        <f t="shared" ref="E12:E17" si="1">D12/C12*100</f>
        <v>108.17331350491742</v>
      </c>
      <c r="F12" s="991">
        <v>62512.804776911595</v>
      </c>
      <c r="G12" s="1357">
        <v>43118.786572967962</v>
      </c>
      <c r="I12" s="69"/>
    </row>
    <row r="13" spans="1:11" s="68" customFormat="1" ht="16.5" customHeight="1" outlineLevel="1" x14ac:dyDescent="0.2">
      <c r="A13" s="529" t="s">
        <v>279</v>
      </c>
      <c r="B13" s="530" t="s">
        <v>34</v>
      </c>
      <c r="C13" s="1291">
        <v>81239.249530901492</v>
      </c>
      <c r="D13" s="530">
        <v>85259.522325407728</v>
      </c>
      <c r="E13" s="1291">
        <f>D13/C13*100</f>
        <v>104.94868283215371</v>
      </c>
      <c r="F13" s="530">
        <v>67869.600981824085</v>
      </c>
      <c r="G13" s="1358">
        <v>45137.217294729053</v>
      </c>
      <c r="H13" s="180"/>
    </row>
    <row r="14" spans="1:11" ht="20.25" customHeight="1" x14ac:dyDescent="0.2">
      <c r="A14" s="531" t="s">
        <v>513</v>
      </c>
      <c r="B14" s="528" t="s">
        <v>34</v>
      </c>
      <c r="C14" s="1289">
        <v>59527</v>
      </c>
      <c r="D14" s="1290">
        <v>59941</v>
      </c>
      <c r="E14" s="1291">
        <f>D14/C14*100</f>
        <v>100.6954827221261</v>
      </c>
      <c r="F14" s="992"/>
      <c r="G14" s="1400"/>
      <c r="J14" s="73"/>
      <c r="K14" s="73"/>
    </row>
    <row r="15" spans="1:11" s="68" customFormat="1" ht="16.5" customHeight="1" outlineLevel="1" x14ac:dyDescent="0.2">
      <c r="A15" s="529" t="s">
        <v>279</v>
      </c>
      <c r="B15" s="530" t="s">
        <v>34</v>
      </c>
      <c r="C15" s="1291">
        <v>59990</v>
      </c>
      <c r="D15" s="530">
        <v>60884</v>
      </c>
      <c r="E15" s="1291">
        <f t="shared" si="1"/>
        <v>101.49024837472913</v>
      </c>
      <c r="F15" s="991"/>
      <c r="G15" s="993"/>
    </row>
    <row r="16" spans="1:11" ht="16.5" x14ac:dyDescent="0.2">
      <c r="A16" s="532" t="s">
        <v>610</v>
      </c>
      <c r="B16" s="528" t="s">
        <v>34</v>
      </c>
      <c r="C16" s="1289">
        <v>97376</v>
      </c>
      <c r="D16" s="1290">
        <v>103464</v>
      </c>
      <c r="E16" s="1291">
        <f>D16/C16*100</f>
        <v>106.25205389418338</v>
      </c>
      <c r="F16" s="994"/>
      <c r="G16" s="1400"/>
    </row>
    <row r="17" spans="1:9" s="68" customFormat="1" ht="19.5" customHeight="1" outlineLevel="1" thickBot="1" x14ac:dyDescent="0.25">
      <c r="A17" s="533" t="s">
        <v>279</v>
      </c>
      <c r="B17" s="534" t="s">
        <v>34</v>
      </c>
      <c r="C17" s="1292">
        <v>100396</v>
      </c>
      <c r="D17" s="534">
        <v>105305</v>
      </c>
      <c r="E17" s="1291">
        <f t="shared" si="1"/>
        <v>104.88963703733216</v>
      </c>
      <c r="F17" s="995"/>
      <c r="G17" s="996"/>
    </row>
    <row r="18" spans="1:9" ht="19.5" customHeight="1" x14ac:dyDescent="0.2">
      <c r="A18" s="1549" t="s">
        <v>872</v>
      </c>
      <c r="B18" s="1549"/>
      <c r="C18" s="1549"/>
      <c r="D18" s="1549"/>
      <c r="E18" s="1549"/>
      <c r="F18" s="1549"/>
      <c r="G18" s="1549"/>
    </row>
    <row r="19" spans="1:9" ht="15.75" x14ac:dyDescent="0.2">
      <c r="A19" s="1492"/>
      <c r="B19" s="1492"/>
      <c r="C19" s="1492"/>
      <c r="D19" s="1492"/>
      <c r="E19" s="1492"/>
      <c r="F19" s="1492"/>
      <c r="G19" s="1492"/>
    </row>
    <row r="20" spans="1:9" ht="15.75" x14ac:dyDescent="0.2">
      <c r="A20" s="261"/>
      <c r="B20" s="261"/>
      <c r="C20" s="261"/>
      <c r="D20" s="261"/>
      <c r="E20" s="261"/>
      <c r="F20" s="261"/>
      <c r="G20" s="261"/>
    </row>
    <row r="21" spans="1:9" ht="18.75" customHeight="1" x14ac:dyDescent="0.2"/>
    <row r="22" spans="1:9" ht="18.75" customHeight="1" x14ac:dyDescent="0.2"/>
    <row r="23" spans="1:9" ht="18.75" customHeight="1" x14ac:dyDescent="0.2"/>
    <row r="24" spans="1:9" ht="18.75" customHeight="1" x14ac:dyDescent="0.2"/>
    <row r="25" spans="1:9" ht="18.75" customHeight="1" x14ac:dyDescent="0.2"/>
    <row r="26" spans="1:9" s="4" customFormat="1" ht="18.75" customHeight="1" x14ac:dyDescent="0.3">
      <c r="A26" s="143"/>
      <c r="B26" s="9"/>
      <c r="C26" s="1"/>
      <c r="D26" s="1"/>
      <c r="E26" s="1"/>
    </row>
    <row r="27" spans="1:9" s="4" customFormat="1" ht="18.75" customHeight="1" x14ac:dyDescent="0.25">
      <c r="A27" s="5"/>
      <c r="B27" s="9"/>
      <c r="C27" s="1"/>
      <c r="D27" s="1"/>
      <c r="E27" s="1"/>
      <c r="I27" s="74"/>
    </row>
    <row r="28" spans="1:9" s="4" customFormat="1" ht="18.75" customHeight="1" x14ac:dyDescent="0.25">
      <c r="A28" s="5"/>
      <c r="B28" s="9"/>
      <c r="C28" s="1"/>
      <c r="D28" s="1"/>
      <c r="E28" s="1"/>
      <c r="I28" s="74"/>
    </row>
    <row r="29" spans="1:9" s="4" customFormat="1" ht="18.75" customHeight="1" x14ac:dyDescent="0.25">
      <c r="A29" s="5"/>
      <c r="B29" s="9"/>
      <c r="C29" s="1"/>
      <c r="D29" s="1"/>
      <c r="E29" s="1"/>
      <c r="I29" s="74"/>
    </row>
    <row r="30" spans="1:9" s="4" customFormat="1" ht="18.75" customHeight="1" x14ac:dyDescent="0.25">
      <c r="A30" s="144"/>
      <c r="B30" s="29"/>
      <c r="C30" s="1"/>
      <c r="D30" s="1"/>
      <c r="E30" s="1"/>
      <c r="I30" s="74"/>
    </row>
    <row r="31" spans="1:9" s="4" customFormat="1" ht="18.75" customHeight="1" x14ac:dyDescent="0.25">
      <c r="A31" s="1542"/>
      <c r="B31" s="1542"/>
      <c r="C31" s="1542"/>
      <c r="D31" s="1542"/>
      <c r="E31" s="1542"/>
      <c r="I31" s="74"/>
    </row>
    <row r="32" spans="1:9" s="4" customFormat="1" ht="18.75" customHeight="1" x14ac:dyDescent="0.3">
      <c r="A32" s="145"/>
      <c r="B32" s="6"/>
      <c r="C32" s="6"/>
      <c r="D32" s="6"/>
      <c r="E32" s="6"/>
      <c r="I32" s="74"/>
    </row>
    <row r="33" spans="1:5" s="4" customFormat="1" ht="18.75" customHeight="1" x14ac:dyDescent="0.2"/>
    <row r="34" spans="1:5" s="4" customFormat="1" ht="18.75" customHeight="1" x14ac:dyDescent="0.2"/>
    <row r="35" spans="1:5" s="4" customFormat="1" ht="18.75" customHeight="1" x14ac:dyDescent="0.25">
      <c r="A35" s="186"/>
      <c r="B35" s="30"/>
      <c r="C35" s="186"/>
      <c r="D35" s="186"/>
      <c r="E35" s="186"/>
    </row>
    <row r="36" spans="1:5" s="4" customFormat="1" ht="18.75" customHeight="1" x14ac:dyDescent="0.25">
      <c r="A36" s="5"/>
      <c r="B36" s="9"/>
      <c r="C36" s="1"/>
      <c r="D36" s="1"/>
      <c r="E36" s="1"/>
    </row>
    <row r="37" spans="1:5" s="4" customFormat="1" ht="21.75" customHeight="1" x14ac:dyDescent="0.25">
      <c r="A37" s="5"/>
      <c r="B37" s="9"/>
      <c r="C37" s="1"/>
      <c r="D37" s="1"/>
      <c r="E37" s="1"/>
    </row>
    <row r="38" spans="1:5" s="4" customFormat="1" ht="21.75" customHeight="1" x14ac:dyDescent="0.25">
      <c r="A38" s="5"/>
      <c r="B38" s="9"/>
      <c r="C38" s="1"/>
      <c r="D38" s="1"/>
      <c r="E38" s="1"/>
    </row>
    <row r="39" spans="1:5" s="4" customFormat="1" ht="21.75" customHeight="1" x14ac:dyDescent="0.25">
      <c r="A39" s="5"/>
      <c r="B39" s="9"/>
      <c r="C39" s="1"/>
      <c r="D39" s="1"/>
      <c r="E39" s="1"/>
    </row>
    <row r="40" spans="1:5" s="4" customFormat="1" ht="21.75" customHeight="1" x14ac:dyDescent="0.25">
      <c r="A40" s="5"/>
      <c r="B40" s="9"/>
      <c r="C40" s="1"/>
      <c r="D40" s="1"/>
      <c r="E40" s="1"/>
    </row>
    <row r="41" spans="1:5" s="4" customFormat="1" ht="21.75" customHeight="1" x14ac:dyDescent="0.25">
      <c r="A41" s="5"/>
      <c r="B41" s="9"/>
      <c r="C41" s="1"/>
      <c r="D41" s="1"/>
      <c r="E41" s="1"/>
    </row>
    <row r="42" spans="1:5" s="4" customFormat="1" ht="21.75" customHeight="1" x14ac:dyDescent="0.25">
      <c r="A42" s="5"/>
      <c r="B42" s="9"/>
      <c r="C42" s="1"/>
      <c r="D42" s="1"/>
      <c r="E42" s="1"/>
    </row>
    <row r="43" spans="1:5" s="4" customFormat="1" ht="21.75" customHeight="1" x14ac:dyDescent="0.25">
      <c r="A43" s="5"/>
      <c r="B43" s="9"/>
      <c r="C43" s="1"/>
      <c r="D43" s="1"/>
      <c r="E43" s="1"/>
    </row>
    <row r="44" spans="1:5" s="4" customFormat="1" ht="21.75" customHeight="1" x14ac:dyDescent="0.25">
      <c r="A44" s="5"/>
      <c r="B44" s="9"/>
      <c r="C44" s="1"/>
      <c r="D44" s="1"/>
      <c r="E44" s="1"/>
    </row>
    <row r="45" spans="1:5" s="4" customFormat="1" ht="21.75" customHeight="1" x14ac:dyDescent="0.25">
      <c r="A45" s="5"/>
      <c r="B45" s="9"/>
      <c r="C45" s="1"/>
      <c r="D45" s="1"/>
      <c r="E45" s="1"/>
    </row>
    <row r="46" spans="1:5" s="4" customFormat="1" ht="21.75" customHeight="1" x14ac:dyDescent="0.25">
      <c r="A46" s="5"/>
      <c r="B46" s="9"/>
      <c r="C46" s="1"/>
      <c r="D46" s="1"/>
      <c r="E46" s="1"/>
    </row>
    <row r="47" spans="1:5" s="4" customFormat="1" ht="21.75" customHeight="1" x14ac:dyDescent="0.25">
      <c r="A47" s="5"/>
      <c r="B47" s="9"/>
      <c r="C47" s="1"/>
      <c r="D47" s="1"/>
      <c r="E47" s="1"/>
    </row>
    <row r="48" spans="1:5" s="4" customFormat="1" ht="21.75" customHeight="1" x14ac:dyDescent="0.25">
      <c r="A48" s="5"/>
      <c r="B48" s="9"/>
      <c r="C48" s="1"/>
      <c r="D48" s="1"/>
      <c r="E48" s="1"/>
    </row>
    <row r="49" spans="1:5" s="4" customFormat="1" ht="21.75" customHeight="1" x14ac:dyDescent="0.25">
      <c r="A49" s="5"/>
      <c r="B49" s="9"/>
      <c r="C49" s="1"/>
      <c r="D49" s="1"/>
      <c r="E49" s="1"/>
    </row>
    <row r="50" spans="1:5" s="4" customFormat="1" ht="21.75" customHeight="1" x14ac:dyDescent="0.25">
      <c r="A50" s="5"/>
      <c r="B50" s="9"/>
      <c r="C50" s="1"/>
      <c r="D50" s="1"/>
      <c r="E50" s="1"/>
    </row>
    <row r="51" spans="1:5" s="4" customFormat="1" ht="21.75" customHeight="1" x14ac:dyDescent="0.25">
      <c r="A51" s="5"/>
      <c r="B51" s="9"/>
      <c r="C51" s="1"/>
      <c r="D51" s="1"/>
      <c r="E51" s="1"/>
    </row>
    <row r="52" spans="1:5" s="4" customFormat="1" ht="21.75" customHeight="1" x14ac:dyDescent="0.25">
      <c r="A52" s="5"/>
      <c r="B52" s="9"/>
      <c r="C52" s="1"/>
      <c r="D52" s="1"/>
      <c r="E52" s="1"/>
    </row>
    <row r="53" spans="1:5" s="4" customFormat="1" ht="21.75" customHeight="1" x14ac:dyDescent="0.2"/>
    <row r="54" spans="1:5" s="4" customFormat="1" ht="21.75" customHeight="1" x14ac:dyDescent="0.2"/>
    <row r="55" spans="1:5" s="4" customFormat="1" ht="21.75" customHeight="1" x14ac:dyDescent="0.2"/>
    <row r="56" spans="1:5" s="4" customFormat="1" ht="21.75" customHeight="1" x14ac:dyDescent="0.2"/>
    <row r="57" spans="1:5" s="4" customFormat="1" ht="21.75" customHeight="1" x14ac:dyDescent="0.2"/>
    <row r="58" spans="1:5" s="4" customFormat="1" ht="21.75" customHeight="1" x14ac:dyDescent="0.2"/>
    <row r="59" spans="1:5" s="4" customFormat="1" ht="21.75" customHeight="1" x14ac:dyDescent="0.25">
      <c r="A59" s="31"/>
      <c r="B59" s="9"/>
      <c r="C59" s="1"/>
      <c r="D59" s="1"/>
      <c r="E59" s="1"/>
    </row>
    <row r="60" spans="1:5" s="4" customFormat="1" ht="21.75" customHeight="1" x14ac:dyDescent="0.25">
      <c r="A60" s="32"/>
      <c r="B60" s="9"/>
      <c r="C60" s="1"/>
      <c r="D60" s="1"/>
      <c r="E60" s="1"/>
    </row>
    <row r="61" spans="1:5" s="4" customFormat="1" ht="16.5" x14ac:dyDescent="0.2">
      <c r="A61" s="33"/>
      <c r="B61" s="9"/>
      <c r="C61" s="1"/>
      <c r="D61" s="1"/>
      <c r="E61" s="1"/>
    </row>
    <row r="62" spans="1:5" s="4" customFormat="1" ht="16.5" customHeight="1" x14ac:dyDescent="0.25">
      <c r="A62" s="32"/>
      <c r="B62" s="9"/>
      <c r="C62" s="1"/>
      <c r="D62" s="1"/>
      <c r="E62" s="1"/>
    </row>
    <row r="63" spans="1:5" s="4" customFormat="1" ht="33" customHeight="1" x14ac:dyDescent="0.25">
      <c r="A63" s="32"/>
      <c r="B63" s="9"/>
      <c r="C63" s="1"/>
      <c r="D63" s="1"/>
      <c r="E63" s="1"/>
    </row>
    <row r="64" spans="1:5" s="4" customFormat="1" ht="18" customHeight="1" x14ac:dyDescent="0.25">
      <c r="A64" s="32"/>
      <c r="B64" s="9"/>
      <c r="C64" s="1"/>
      <c r="D64" s="1"/>
      <c r="E64" s="1"/>
    </row>
    <row r="65" spans="1:5" s="4" customFormat="1" ht="21.75" customHeight="1" x14ac:dyDescent="0.25">
      <c r="A65" s="32"/>
      <c r="B65" s="9"/>
      <c r="C65" s="1"/>
      <c r="D65" s="1"/>
      <c r="E65" s="1"/>
    </row>
    <row r="66" spans="1:5" s="4" customFormat="1" ht="23.25" customHeight="1" x14ac:dyDescent="0.25">
      <c r="A66" s="5"/>
      <c r="B66" s="9"/>
      <c r="C66" s="1"/>
      <c r="D66" s="1"/>
      <c r="E66" s="1"/>
    </row>
    <row r="67" spans="1:5" s="4" customFormat="1" ht="53.25" customHeight="1" x14ac:dyDescent="0.25">
      <c r="A67" s="34"/>
      <c r="B67" s="9"/>
      <c r="C67" s="1"/>
      <c r="D67" s="1"/>
      <c r="E67" s="1"/>
    </row>
    <row r="68" spans="1:5" s="4" customFormat="1" ht="56.25" customHeight="1" x14ac:dyDescent="0.25">
      <c r="A68" s="32"/>
      <c r="B68" s="9"/>
      <c r="C68" s="1"/>
      <c r="D68" s="1"/>
      <c r="E68" s="1"/>
    </row>
    <row r="69" spans="1:5" s="4" customFormat="1" ht="24.75" customHeight="1" x14ac:dyDescent="0.25">
      <c r="A69" s="32"/>
      <c r="B69" s="9"/>
      <c r="C69" s="1"/>
      <c r="D69" s="1"/>
      <c r="E69" s="1"/>
    </row>
    <row r="70" spans="1:5" s="4" customFormat="1" ht="36.75" customHeight="1" x14ac:dyDescent="0.25">
      <c r="A70" s="32"/>
      <c r="B70" s="9"/>
      <c r="C70" s="1"/>
      <c r="D70" s="1"/>
      <c r="E70" s="1"/>
    </row>
    <row r="71" spans="1:5" s="4" customFormat="1" ht="36.75" customHeight="1" x14ac:dyDescent="0.25">
      <c r="A71" s="32"/>
      <c r="B71" s="9"/>
      <c r="C71" s="1"/>
      <c r="D71" s="1"/>
      <c r="E71" s="1"/>
    </row>
    <row r="72" spans="1:5" s="4" customFormat="1" ht="39" customHeight="1" x14ac:dyDescent="0.2">
      <c r="A72" s="35"/>
      <c r="B72" s="9"/>
      <c r="C72" s="1"/>
      <c r="D72" s="1"/>
      <c r="E72" s="1"/>
    </row>
    <row r="73" spans="1:5" s="4" customFormat="1" ht="40.5" customHeight="1" x14ac:dyDescent="0.2">
      <c r="A73" s="35"/>
      <c r="B73" s="9"/>
      <c r="C73" s="36"/>
      <c r="D73" s="36"/>
      <c r="E73" s="36"/>
    </row>
    <row r="74" spans="1:5" s="4" customFormat="1" ht="37.5" customHeight="1" x14ac:dyDescent="0.2">
      <c r="A74" s="37"/>
      <c r="B74" s="29"/>
      <c r="C74" s="1"/>
      <c r="D74" s="1"/>
      <c r="E74" s="1"/>
    </row>
    <row r="75" spans="1:5" s="4" customFormat="1" ht="24" customHeight="1" x14ac:dyDescent="0.2">
      <c r="A75" s="38"/>
      <c r="B75" s="39"/>
      <c r="C75" s="28"/>
      <c r="D75" s="28"/>
      <c r="E75" s="28"/>
    </row>
    <row r="76" spans="1:5" s="4" customFormat="1" ht="24" customHeight="1" x14ac:dyDescent="0.2">
      <c r="A76" s="38"/>
      <c r="B76" s="40"/>
      <c r="C76" s="28"/>
      <c r="D76" s="28"/>
      <c r="E76" s="28"/>
    </row>
    <row r="77" spans="1:5" s="4" customFormat="1" ht="24" customHeight="1" x14ac:dyDescent="0.2">
      <c r="A77" s="38"/>
      <c r="B77" s="39"/>
      <c r="C77" s="28"/>
      <c r="D77" s="28"/>
      <c r="E77" s="28"/>
    </row>
    <row r="78" spans="1:5" s="4" customFormat="1" ht="24" customHeight="1" x14ac:dyDescent="0.2">
      <c r="A78" s="38"/>
      <c r="B78" s="40"/>
      <c r="C78" s="28"/>
      <c r="D78" s="28"/>
      <c r="E78" s="28"/>
    </row>
    <row r="79" spans="1:5" s="4" customFormat="1" ht="24" customHeight="1" x14ac:dyDescent="0.2">
      <c r="A79" s="38"/>
      <c r="B79" s="40"/>
      <c r="C79" s="28"/>
      <c r="D79" s="28"/>
      <c r="E79" s="28"/>
    </row>
    <row r="80" spans="1:5" s="4" customFormat="1" ht="19.5" customHeight="1" x14ac:dyDescent="0.3">
      <c r="A80" s="41"/>
      <c r="B80" s="29"/>
      <c r="C80" s="1"/>
      <c r="D80" s="1"/>
      <c r="E80" s="1"/>
    </row>
    <row r="81" spans="1:5" s="4" customFormat="1" ht="19.5" customHeight="1" x14ac:dyDescent="0.3">
      <c r="A81" s="42"/>
      <c r="B81" s="29"/>
      <c r="C81" s="1"/>
      <c r="D81" s="1"/>
      <c r="E81" s="1"/>
    </row>
    <row r="82" spans="1:5" s="4" customFormat="1" ht="19.5" customHeight="1" x14ac:dyDescent="0.25">
      <c r="A82" s="23"/>
      <c r="B82" s="29"/>
      <c r="C82" s="3"/>
      <c r="D82" s="3"/>
      <c r="E82" s="3"/>
    </row>
    <row r="83" spans="1:5" s="4" customFormat="1" ht="19.5" customHeight="1" x14ac:dyDescent="0.25">
      <c r="A83" s="23"/>
      <c r="B83" s="29"/>
      <c r="C83" s="3"/>
      <c r="D83" s="3"/>
      <c r="E83" s="3"/>
    </row>
    <row r="84" spans="1:5" s="4" customFormat="1" ht="19.5" customHeight="1" x14ac:dyDescent="0.3">
      <c r="A84" s="42"/>
      <c r="B84" s="43"/>
      <c r="C84" s="3"/>
      <c r="D84" s="3"/>
      <c r="E84" s="3"/>
    </row>
    <row r="85" spans="1:5" s="4" customFormat="1" ht="19.5" customHeight="1" x14ac:dyDescent="0.25">
      <c r="A85" s="23"/>
      <c r="B85" s="29"/>
      <c r="C85" s="3"/>
      <c r="D85" s="3"/>
      <c r="E85" s="3"/>
    </row>
    <row r="86" spans="1:5" s="4" customFormat="1" ht="19.5" customHeight="1" x14ac:dyDescent="0.25">
      <c r="A86" s="23"/>
      <c r="B86" s="29"/>
      <c r="C86" s="3"/>
      <c r="D86" s="3"/>
      <c r="E86" s="3"/>
    </row>
    <row r="87" spans="1:5" s="4" customFormat="1" ht="41.25" customHeight="1" x14ac:dyDescent="0.3">
      <c r="A87" s="44"/>
      <c r="B87" s="29"/>
      <c r="C87" s="1"/>
      <c r="D87" s="1"/>
      <c r="E87" s="1"/>
    </row>
    <row r="88" spans="1:5" s="4" customFormat="1" ht="18" customHeight="1" x14ac:dyDescent="0.3">
      <c r="A88" s="41"/>
      <c r="B88" s="45"/>
      <c r="C88" s="46"/>
      <c r="D88" s="46"/>
      <c r="E88" s="46"/>
    </row>
    <row r="89" spans="1:5" s="4" customFormat="1" ht="22.5" customHeight="1" x14ac:dyDescent="0.25">
      <c r="A89" s="47"/>
      <c r="B89" s="29"/>
      <c r="C89" s="1"/>
      <c r="D89" s="1"/>
      <c r="E89" s="1"/>
    </row>
    <row r="90" spans="1:5" s="4" customFormat="1" ht="30" customHeight="1" x14ac:dyDescent="0.2">
      <c r="A90" s="48"/>
      <c r="B90" s="29"/>
      <c r="C90" s="1"/>
      <c r="D90" s="1"/>
      <c r="E90" s="1"/>
    </row>
    <row r="91" spans="1:5" s="4" customFormat="1" ht="16.5" x14ac:dyDescent="0.25">
      <c r="A91" s="32"/>
      <c r="B91" s="29"/>
      <c r="C91" s="1"/>
      <c r="D91" s="1"/>
      <c r="E91" s="1"/>
    </row>
    <row r="92" spans="1:5" s="4" customFormat="1" ht="34.5" customHeight="1" x14ac:dyDescent="0.25">
      <c r="A92" s="32"/>
      <c r="B92" s="29"/>
      <c r="C92" s="1"/>
      <c r="D92" s="1"/>
      <c r="E92" s="1"/>
    </row>
    <row r="93" spans="1:5" ht="20.25" customHeight="1" x14ac:dyDescent="0.2"/>
    <row r="94" spans="1:5" ht="61.5" customHeight="1" x14ac:dyDescent="0.2"/>
    <row r="96" spans="1:5" ht="21" customHeight="1" x14ac:dyDescent="0.2"/>
    <row r="102" spans="1:1" ht="16.5" x14ac:dyDescent="0.25">
      <c r="A102" s="6"/>
    </row>
    <row r="103" spans="1:1" ht="16.5" x14ac:dyDescent="0.25">
      <c r="A103" s="6"/>
    </row>
    <row r="106" spans="1:1" ht="16.5" x14ac:dyDescent="0.25">
      <c r="A106" s="6"/>
    </row>
    <row r="109" spans="1:1" ht="16.5" x14ac:dyDescent="0.25">
      <c r="A109" s="6"/>
    </row>
    <row r="110" spans="1:1" ht="16.5" x14ac:dyDescent="0.25">
      <c r="A110" s="6"/>
    </row>
    <row r="111" spans="1:1" ht="16.5" x14ac:dyDescent="0.25">
      <c r="A111" s="6"/>
    </row>
    <row r="112" spans="1:1" ht="16.5" x14ac:dyDescent="0.25">
      <c r="A112" s="6"/>
    </row>
    <row r="113" spans="1:1" ht="16.5" x14ac:dyDescent="0.25">
      <c r="A113" s="6"/>
    </row>
    <row r="114" spans="1:1" ht="16.5" x14ac:dyDescent="0.25">
      <c r="A114" s="6"/>
    </row>
    <row r="115" spans="1:1" ht="16.5" x14ac:dyDescent="0.25">
      <c r="A115" s="6"/>
    </row>
    <row r="116" spans="1:1" ht="16.5" x14ac:dyDescent="0.25">
      <c r="A116" s="6"/>
    </row>
    <row r="117" spans="1:1" ht="16.5" x14ac:dyDescent="0.25">
      <c r="A117" s="6"/>
    </row>
    <row r="118" spans="1:1" ht="16.5" x14ac:dyDescent="0.25">
      <c r="A118" s="6"/>
    </row>
    <row r="119" spans="1:1" ht="16.5" x14ac:dyDescent="0.25">
      <c r="A119" s="6"/>
    </row>
    <row r="120" spans="1:1" ht="16.5" x14ac:dyDescent="0.25">
      <c r="A120" s="6"/>
    </row>
    <row r="121" spans="1:1" ht="16.5" x14ac:dyDescent="0.25">
      <c r="A121" s="6"/>
    </row>
    <row r="122" spans="1:1" ht="16.5" x14ac:dyDescent="0.25">
      <c r="A122" s="6"/>
    </row>
    <row r="123" spans="1:1" ht="16.5" x14ac:dyDescent="0.25">
      <c r="A123" s="6"/>
    </row>
    <row r="124" spans="1:1" ht="16.5" x14ac:dyDescent="0.25">
      <c r="A124" s="30"/>
    </row>
    <row r="125" spans="1:1" ht="16.5" x14ac:dyDescent="0.25">
      <c r="A125" s="6"/>
    </row>
    <row r="126" spans="1:1" ht="16.5" x14ac:dyDescent="0.25">
      <c r="A126" s="6"/>
    </row>
    <row r="127" spans="1:1" ht="16.5" x14ac:dyDescent="0.25">
      <c r="A127" s="6"/>
    </row>
    <row r="128" spans="1:1" ht="16.5" x14ac:dyDescent="0.25">
      <c r="A128" s="6"/>
    </row>
    <row r="129" spans="1:1" ht="16.5" x14ac:dyDescent="0.25">
      <c r="A129" s="6"/>
    </row>
    <row r="130" spans="1:1" ht="16.5" x14ac:dyDescent="0.25">
      <c r="A130" s="6"/>
    </row>
    <row r="131" spans="1:1" ht="16.5" x14ac:dyDescent="0.25">
      <c r="A131" s="6"/>
    </row>
    <row r="132" spans="1:1" ht="16.5" x14ac:dyDescent="0.25">
      <c r="A132" s="6"/>
    </row>
    <row r="133" spans="1:1" ht="16.5" x14ac:dyDescent="0.25">
      <c r="A133" s="6"/>
    </row>
    <row r="134" spans="1:1" ht="16.5" x14ac:dyDescent="0.25">
      <c r="A134" s="6"/>
    </row>
    <row r="135" spans="1:1" ht="16.5" x14ac:dyDescent="0.25">
      <c r="A135" s="6"/>
    </row>
    <row r="136" spans="1:1" ht="16.5" x14ac:dyDescent="0.25">
      <c r="A136" s="6"/>
    </row>
    <row r="137" spans="1:1" ht="16.5" x14ac:dyDescent="0.25">
      <c r="A137" s="6"/>
    </row>
  </sheetData>
  <mergeCells count="12">
    <mergeCell ref="A1:G1"/>
    <mergeCell ref="G3:G4"/>
    <mergeCell ref="F3:F4"/>
    <mergeCell ref="A2:G2"/>
    <mergeCell ref="A31:E31"/>
    <mergeCell ref="B3:B4"/>
    <mergeCell ref="C3:C4"/>
    <mergeCell ref="E3:E4"/>
    <mergeCell ref="D3:D4"/>
    <mergeCell ref="A3:A4"/>
    <mergeCell ref="A19:G19"/>
    <mergeCell ref="A18:G18"/>
  </mergeCells>
  <phoneticPr fontId="0" type="noConversion"/>
  <printOptions horizontalCentered="1"/>
  <pageMargins left="0.47244094488188981" right="0" top="0.27559055118110237" bottom="0.31496062992125984" header="0.15748031496062992" footer="0.15748031496062992"/>
  <pageSetup paperSize="9" scale="60" orientation="portrait" r:id="rId1"/>
  <headerFooter alignWithMargins="0">
    <oddFooter>&amp;C&amp;"Times New Roman,обычный"4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12"/>
  <sheetViews>
    <sheetView view="pageBreakPreview" zoomScale="66" zoomScaleSheetLayoutView="66" zoomScalePageLayoutView="80" workbookViewId="0">
      <selection activeCell="I87" sqref="I87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855468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1558" t="s">
        <v>417</v>
      </c>
      <c r="B1" s="1558"/>
      <c r="C1" s="1558"/>
      <c r="D1" s="1558"/>
      <c r="E1" s="1558"/>
      <c r="F1" s="1558"/>
      <c r="G1" s="1558"/>
      <c r="H1" s="1558"/>
      <c r="I1" s="1558"/>
      <c r="J1" s="1558"/>
      <c r="K1" s="98"/>
      <c r="L1" s="20"/>
      <c r="M1" s="20"/>
    </row>
    <row r="2" spans="1:13" ht="22.5" customHeight="1" thickBot="1" x14ac:dyDescent="0.3">
      <c r="A2" s="1569"/>
      <c r="B2" s="1561" t="s">
        <v>404</v>
      </c>
      <c r="C2" s="1562"/>
      <c r="D2" s="1563"/>
      <c r="E2" s="1561" t="s">
        <v>74</v>
      </c>
      <c r="F2" s="1562"/>
      <c r="G2" s="1563"/>
      <c r="H2" s="1572" t="s">
        <v>29</v>
      </c>
      <c r="I2" s="1562"/>
      <c r="J2" s="1563"/>
      <c r="K2" s="18"/>
      <c r="L2" s="20"/>
      <c r="M2" s="20"/>
    </row>
    <row r="3" spans="1:13" ht="14.25" x14ac:dyDescent="0.2">
      <c r="A3" s="1570"/>
      <c r="B3" s="1573" t="s">
        <v>26</v>
      </c>
      <c r="C3" s="1574" t="s">
        <v>30</v>
      </c>
      <c r="D3" s="1559" t="s">
        <v>652</v>
      </c>
      <c r="E3" s="1564" t="s">
        <v>26</v>
      </c>
      <c r="F3" s="1566" t="s">
        <v>30</v>
      </c>
      <c r="G3" s="1568" t="s">
        <v>652</v>
      </c>
      <c r="H3" s="1575" t="s">
        <v>26</v>
      </c>
      <c r="I3" s="1574" t="s">
        <v>30</v>
      </c>
      <c r="J3" s="1559" t="s">
        <v>653</v>
      </c>
      <c r="K3" s="19"/>
      <c r="L3" s="19"/>
      <c r="M3" s="19"/>
    </row>
    <row r="4" spans="1:13" ht="50.25" customHeight="1" thickBot="1" x14ac:dyDescent="0.25">
      <c r="A4" s="1571"/>
      <c r="B4" s="1565"/>
      <c r="C4" s="1567"/>
      <c r="D4" s="1560"/>
      <c r="E4" s="1565"/>
      <c r="F4" s="1567"/>
      <c r="G4" s="1560"/>
      <c r="H4" s="1576"/>
      <c r="I4" s="1567"/>
      <c r="J4" s="1560"/>
      <c r="K4" s="19"/>
      <c r="L4" s="19"/>
      <c r="M4" s="19"/>
    </row>
    <row r="5" spans="1:13" hidden="1" x14ac:dyDescent="0.25">
      <c r="A5" s="537" t="s">
        <v>14</v>
      </c>
      <c r="B5" s="538">
        <v>2679.4</v>
      </c>
      <c r="C5" s="539">
        <v>101.1</v>
      </c>
      <c r="D5" s="540">
        <v>101.1</v>
      </c>
      <c r="E5" s="538">
        <v>1662.34</v>
      </c>
      <c r="F5" s="541">
        <f>E5/1645.8*100</f>
        <v>101.00498237938996</v>
      </c>
      <c r="G5" s="542">
        <f t="shared" ref="G5:G10" si="0">E5/1645.8*100</f>
        <v>101.00498237938996</v>
      </c>
      <c r="H5" s="538">
        <v>1506.8</v>
      </c>
      <c r="I5" s="539">
        <v>102.2</v>
      </c>
      <c r="J5" s="540">
        <v>102.2</v>
      </c>
      <c r="K5" s="19"/>
      <c r="L5" s="19"/>
      <c r="M5" s="19"/>
    </row>
    <row r="6" spans="1:13" hidden="1" x14ac:dyDescent="0.25">
      <c r="A6" s="543" t="s">
        <v>15</v>
      </c>
      <c r="B6" s="544">
        <v>2703.1</v>
      </c>
      <c r="C6" s="545">
        <v>100.9</v>
      </c>
      <c r="D6" s="546">
        <v>102</v>
      </c>
      <c r="E6" s="544">
        <v>1671.55</v>
      </c>
      <c r="F6" s="547">
        <f t="shared" ref="F6:F11" si="1">E6/E5*100</f>
        <v>100.55403828338368</v>
      </c>
      <c r="G6" s="548">
        <f t="shared" si="0"/>
        <v>101.56458864989671</v>
      </c>
      <c r="H6" s="544">
        <v>1524.3</v>
      </c>
      <c r="I6" s="545">
        <v>101.2</v>
      </c>
      <c r="J6" s="546">
        <v>103.4</v>
      </c>
      <c r="K6" s="19"/>
      <c r="L6" s="19"/>
      <c r="M6" s="19"/>
    </row>
    <row r="7" spans="1:13" hidden="1" x14ac:dyDescent="0.25">
      <c r="A7" s="543" t="s">
        <v>16</v>
      </c>
      <c r="B7" s="544">
        <v>2800.3</v>
      </c>
      <c r="C7" s="545">
        <v>103.6</v>
      </c>
      <c r="D7" s="546">
        <v>105.6</v>
      </c>
      <c r="E7" s="544">
        <v>1684.83</v>
      </c>
      <c r="F7" s="547">
        <f t="shared" si="1"/>
        <v>100.79447219646435</v>
      </c>
      <c r="G7" s="548">
        <f t="shared" si="0"/>
        <v>102.37149106817354</v>
      </c>
      <c r="H7" s="544">
        <v>1542.5</v>
      </c>
      <c r="I7" s="545">
        <v>101.2</v>
      </c>
      <c r="J7" s="546">
        <v>104.7</v>
      </c>
      <c r="K7" s="19"/>
      <c r="L7" s="19"/>
      <c r="M7" s="19"/>
    </row>
    <row r="8" spans="1:13" hidden="1" x14ac:dyDescent="0.25">
      <c r="A8" s="543" t="s">
        <v>17</v>
      </c>
      <c r="B8" s="544">
        <v>2903.6</v>
      </c>
      <c r="C8" s="545">
        <v>103.7</v>
      </c>
      <c r="D8" s="546">
        <v>109.5</v>
      </c>
      <c r="E8" s="544">
        <v>1703.7</v>
      </c>
      <c r="F8" s="547">
        <f t="shared" si="1"/>
        <v>101.11999430209578</v>
      </c>
      <c r="G8" s="548">
        <f t="shared" si="0"/>
        <v>103.51804593510757</v>
      </c>
      <c r="H8" s="544">
        <v>1555.4</v>
      </c>
      <c r="I8" s="545">
        <v>100.8</v>
      </c>
      <c r="J8" s="546">
        <v>105.5</v>
      </c>
      <c r="K8" s="19"/>
      <c r="L8" s="18"/>
      <c r="M8" s="18"/>
    </row>
    <row r="9" spans="1:13" hidden="1" x14ac:dyDescent="0.25">
      <c r="A9" s="543" t="s">
        <v>18</v>
      </c>
      <c r="B9" s="544">
        <v>2944.1</v>
      </c>
      <c r="C9" s="545">
        <v>101.4</v>
      </c>
      <c r="D9" s="546">
        <v>111.1</v>
      </c>
      <c r="E9" s="544">
        <v>1752.4</v>
      </c>
      <c r="F9" s="547">
        <f t="shared" si="1"/>
        <v>102.85848447496626</v>
      </c>
      <c r="G9" s="548">
        <f t="shared" si="0"/>
        <v>106.47709320695104</v>
      </c>
      <c r="H9" s="544">
        <v>1589.8</v>
      </c>
      <c r="I9" s="545">
        <v>102.2</v>
      </c>
      <c r="J9" s="546">
        <v>107.9</v>
      </c>
      <c r="K9" s="13"/>
      <c r="L9" s="13"/>
      <c r="M9" s="13"/>
    </row>
    <row r="10" spans="1:13" hidden="1" x14ac:dyDescent="0.25">
      <c r="A10" s="543" t="s">
        <v>19</v>
      </c>
      <c r="B10" s="544">
        <v>2989.1</v>
      </c>
      <c r="C10" s="545">
        <v>101.5</v>
      </c>
      <c r="D10" s="546">
        <v>112.8</v>
      </c>
      <c r="E10" s="544">
        <v>1769.4</v>
      </c>
      <c r="F10" s="547">
        <f t="shared" si="1"/>
        <v>100.97009815110705</v>
      </c>
      <c r="G10" s="548">
        <f t="shared" si="0"/>
        <v>107.5100255195042</v>
      </c>
      <c r="H10" s="544">
        <v>1666.3</v>
      </c>
      <c r="I10" s="545">
        <v>102.2</v>
      </c>
      <c r="J10" s="546">
        <v>113.1</v>
      </c>
      <c r="K10" s="13"/>
      <c r="L10" s="13"/>
      <c r="M10" s="13"/>
    </row>
    <row r="11" spans="1:13" hidden="1" x14ac:dyDescent="0.25">
      <c r="A11" s="543" t="s">
        <v>221</v>
      </c>
      <c r="B11" s="544">
        <v>2970.1</v>
      </c>
      <c r="C11" s="545">
        <v>99.4</v>
      </c>
      <c r="D11" s="546">
        <v>112</v>
      </c>
      <c r="E11" s="544">
        <v>1775.6</v>
      </c>
      <c r="F11" s="547">
        <f t="shared" si="1"/>
        <v>100.35040126596586</v>
      </c>
      <c r="G11" s="548">
        <f>E11/1645.8*100</f>
        <v>107.88674200996475</v>
      </c>
      <c r="H11" s="544">
        <v>1726.5</v>
      </c>
      <c r="I11" s="547">
        <f t="shared" ref="I11:I17" si="2">H11/H10*100</f>
        <v>103.61279481485927</v>
      </c>
      <c r="J11" s="548">
        <f>H11/1473.8*100</f>
        <v>117.14615280227983</v>
      </c>
      <c r="K11" s="13"/>
      <c r="L11" s="13"/>
      <c r="M11" s="13"/>
    </row>
    <row r="12" spans="1:13" hidden="1" x14ac:dyDescent="0.25">
      <c r="A12" s="543" t="s">
        <v>229</v>
      </c>
      <c r="B12" s="544">
        <v>2889.4</v>
      </c>
      <c r="C12" s="547">
        <f t="shared" ref="C12:C17" si="3">B12/B11*100</f>
        <v>97.282919767011222</v>
      </c>
      <c r="D12" s="549">
        <f>B12/2650.25*100</f>
        <v>109.0236770116027</v>
      </c>
      <c r="E12" s="544">
        <v>1783.1</v>
      </c>
      <c r="F12" s="547">
        <f t="shared" ref="F12:F17" si="4">E12/E11*100</f>
        <v>100.42239243072764</v>
      </c>
      <c r="G12" s="548">
        <f>E12/1645.8*100</f>
        <v>108.3424474419735</v>
      </c>
      <c r="H12" s="544">
        <v>1656.9</v>
      </c>
      <c r="I12" s="547">
        <f t="shared" si="2"/>
        <v>95.968722849695922</v>
      </c>
      <c r="J12" s="548">
        <f>H12/1473.8*100</f>
        <v>112.42366671190123</v>
      </c>
      <c r="K12" s="13"/>
      <c r="L12" s="13"/>
      <c r="M12" s="13"/>
    </row>
    <row r="13" spans="1:13" hidden="1" x14ac:dyDescent="0.25">
      <c r="A13" s="550" t="s">
        <v>235</v>
      </c>
      <c r="B13" s="551">
        <v>2726.8</v>
      </c>
      <c r="C13" s="552">
        <f t="shared" si="3"/>
        <v>94.372534090122514</v>
      </c>
      <c r="D13" s="553">
        <f>B13/2650.25*100</f>
        <v>102.88840675407982</v>
      </c>
      <c r="E13" s="551">
        <v>1718.9</v>
      </c>
      <c r="F13" s="552">
        <f t="shared" si="4"/>
        <v>96.399528910324733</v>
      </c>
      <c r="G13" s="554">
        <f>E13/1645.8*100</f>
        <v>104.44160894397862</v>
      </c>
      <c r="H13" s="551">
        <v>1640.4</v>
      </c>
      <c r="I13" s="552">
        <f t="shared" si="2"/>
        <v>99.004164403403948</v>
      </c>
      <c r="J13" s="554">
        <f>H13/1473.8*100</f>
        <v>111.30411181978559</v>
      </c>
      <c r="K13" s="13"/>
      <c r="L13" s="13"/>
      <c r="M13" s="13"/>
    </row>
    <row r="14" spans="1:13" hidden="1" x14ac:dyDescent="0.25">
      <c r="A14" s="550" t="s">
        <v>238</v>
      </c>
      <c r="B14" s="551">
        <v>2842.3</v>
      </c>
      <c r="C14" s="552">
        <f t="shared" si="3"/>
        <v>104.23573419392696</v>
      </c>
      <c r="D14" s="553">
        <f>B14/2650.25*100</f>
        <v>107.24648618054901</v>
      </c>
      <c r="E14" s="551">
        <v>1788.9</v>
      </c>
      <c r="F14" s="552">
        <f t="shared" si="4"/>
        <v>104.07237186572809</v>
      </c>
      <c r="G14" s="554">
        <f>E14/1645.8*100</f>
        <v>108.69485964272695</v>
      </c>
      <c r="H14" s="551">
        <v>1706.3</v>
      </c>
      <c r="I14" s="552">
        <f t="shared" si="2"/>
        <v>104.01731285052425</v>
      </c>
      <c r="J14" s="554">
        <f>H14/1473.8*100</f>
        <v>115.77554620708372</v>
      </c>
      <c r="K14" s="13"/>
      <c r="L14" s="13"/>
      <c r="M14" s="13"/>
    </row>
    <row r="15" spans="1:13" ht="16.5" hidden="1" thickBot="1" x14ac:dyDescent="0.3">
      <c r="A15" s="550" t="s">
        <v>242</v>
      </c>
      <c r="B15" s="551">
        <v>2955.4</v>
      </c>
      <c r="C15" s="552">
        <f t="shared" si="3"/>
        <v>103.97917179748795</v>
      </c>
      <c r="D15" s="553">
        <f>B15/2650.25*100</f>
        <v>111.51400811244223</v>
      </c>
      <c r="E15" s="551">
        <v>1847.5</v>
      </c>
      <c r="F15" s="552">
        <f t="shared" si="4"/>
        <v>103.27575605120465</v>
      </c>
      <c r="G15" s="554">
        <f>E15/1645.8*100</f>
        <v>112.25543808482198</v>
      </c>
      <c r="H15" s="551">
        <v>1754.5</v>
      </c>
      <c r="I15" s="552">
        <f t="shared" si="2"/>
        <v>102.82482564613491</v>
      </c>
      <c r="J15" s="554">
        <f>H15/1473.8*100</f>
        <v>119.04600352829422</v>
      </c>
      <c r="K15" s="13"/>
      <c r="L15" s="13"/>
      <c r="M15" s="13"/>
    </row>
    <row r="16" spans="1:13" hidden="1" x14ac:dyDescent="0.25">
      <c r="A16" s="555" t="s">
        <v>246</v>
      </c>
      <c r="B16" s="538">
        <v>3026.4</v>
      </c>
      <c r="C16" s="541">
        <f t="shared" si="3"/>
        <v>102.40238208025987</v>
      </c>
      <c r="D16" s="556">
        <f>B16/B16*100</f>
        <v>100</v>
      </c>
      <c r="E16" s="557">
        <v>1922.04</v>
      </c>
      <c r="F16" s="541">
        <f t="shared" si="4"/>
        <v>104.03464140730716</v>
      </c>
      <c r="G16" s="542">
        <f>E16/E16*100</f>
        <v>100</v>
      </c>
      <c r="H16" s="557">
        <v>1802</v>
      </c>
      <c r="I16" s="541">
        <f t="shared" si="2"/>
        <v>102.70732402393845</v>
      </c>
      <c r="J16" s="542">
        <f>H16/H16*100</f>
        <v>100</v>
      </c>
      <c r="K16" s="13"/>
      <c r="L16" s="13"/>
      <c r="M16" s="13"/>
    </row>
    <row r="17" spans="1:13" hidden="1" x14ac:dyDescent="0.25">
      <c r="A17" s="558" t="s">
        <v>14</v>
      </c>
      <c r="B17" s="559">
        <v>3049.23</v>
      </c>
      <c r="C17" s="552">
        <f t="shared" si="3"/>
        <v>100.75436161776368</v>
      </c>
      <c r="D17" s="553">
        <f>B17/B16*100</f>
        <v>100.75436161776368</v>
      </c>
      <c r="E17" s="559">
        <v>2038.6</v>
      </c>
      <c r="F17" s="552">
        <f t="shared" si="4"/>
        <v>106.06438991904434</v>
      </c>
      <c r="G17" s="554">
        <f>E17/1922*100</f>
        <v>106.06659729448491</v>
      </c>
      <c r="H17" s="559">
        <v>1880</v>
      </c>
      <c r="I17" s="552">
        <f t="shared" si="2"/>
        <v>104.32852386237515</v>
      </c>
      <c r="J17" s="554">
        <f>H17/1802*100</f>
        <v>104.32852386237515</v>
      </c>
      <c r="K17" s="13"/>
      <c r="L17" s="13"/>
      <c r="M17" s="13"/>
    </row>
    <row r="18" spans="1:13" hidden="1" x14ac:dyDescent="0.25">
      <c r="A18" s="558" t="s">
        <v>15</v>
      </c>
      <c r="B18" s="559">
        <v>3222.24</v>
      </c>
      <c r="C18" s="552">
        <f t="shared" ref="C18:C23" si="5">B18/B17*100</f>
        <v>105.67389144144586</v>
      </c>
      <c r="D18" s="553">
        <f>B18/B16*100</f>
        <v>106.4710547184774</v>
      </c>
      <c r="E18" s="559">
        <v>2109.6</v>
      </c>
      <c r="F18" s="552">
        <f t="shared" ref="F18:F23" si="6">E18/E17*100</f>
        <v>103.48278230157952</v>
      </c>
      <c r="G18" s="554">
        <f>E18/E16*100</f>
        <v>109.75838171942311</v>
      </c>
      <c r="H18" s="559">
        <v>1941</v>
      </c>
      <c r="I18" s="552">
        <f t="shared" ref="I18:I23" si="7">H18/H17*100</f>
        <v>103.24468085106382</v>
      </c>
      <c r="J18" s="554">
        <f>H18/H16*100</f>
        <v>107.71365149833518</v>
      </c>
      <c r="K18" s="13"/>
      <c r="L18" s="13"/>
      <c r="M18" s="13"/>
    </row>
    <row r="19" spans="1:13" hidden="1" x14ac:dyDescent="0.25">
      <c r="A19" s="558" t="s">
        <v>16</v>
      </c>
      <c r="B19" s="559">
        <v>3317.51</v>
      </c>
      <c r="C19" s="552">
        <f t="shared" si="5"/>
        <v>102.95663885992354</v>
      </c>
      <c r="D19" s="553">
        <f>B19/B16*100</f>
        <v>109.61901929685436</v>
      </c>
      <c r="E19" s="559">
        <v>2179.4</v>
      </c>
      <c r="F19" s="552">
        <f t="shared" si="6"/>
        <v>103.3086841107319</v>
      </c>
      <c r="G19" s="554">
        <f>E19/E16*100</f>
        <v>113.38993985557013</v>
      </c>
      <c r="H19" s="559">
        <v>1993.5</v>
      </c>
      <c r="I19" s="552">
        <f t="shared" si="7"/>
        <v>102.7047913446677</v>
      </c>
      <c r="J19" s="554">
        <f>H19/H16*100</f>
        <v>110.62708102108768</v>
      </c>
      <c r="K19" s="13"/>
      <c r="L19" s="13"/>
      <c r="M19" s="13"/>
    </row>
    <row r="20" spans="1:13" hidden="1" x14ac:dyDescent="0.25">
      <c r="A20" s="560" t="s">
        <v>17</v>
      </c>
      <c r="B20" s="559">
        <v>3437.04</v>
      </c>
      <c r="C20" s="552">
        <f t="shared" si="5"/>
        <v>103.60300345741234</v>
      </c>
      <c r="D20" s="553">
        <f>B20/B16*100</f>
        <v>113.56859635210151</v>
      </c>
      <c r="E20" s="559">
        <v>2274.83</v>
      </c>
      <c r="F20" s="552">
        <f t="shared" si="6"/>
        <v>104.37872809030007</v>
      </c>
      <c r="G20" s="554">
        <f>E20/E16*100</f>
        <v>118.35497700360034</v>
      </c>
      <c r="H20" s="551">
        <v>2070.3000000000002</v>
      </c>
      <c r="I20" s="552">
        <f t="shared" si="7"/>
        <v>103.85252069224981</v>
      </c>
      <c r="J20" s="554">
        <f>H20/H16*100</f>
        <v>114.88901220865706</v>
      </c>
      <c r="K20" s="13"/>
      <c r="L20" s="13"/>
      <c r="M20" s="13"/>
    </row>
    <row r="21" spans="1:13" hidden="1" x14ac:dyDescent="0.25">
      <c r="A21" s="561" t="s">
        <v>18</v>
      </c>
      <c r="B21" s="562">
        <v>3674.67</v>
      </c>
      <c r="C21" s="547">
        <f t="shared" si="5"/>
        <v>106.91379791913972</v>
      </c>
      <c r="D21" s="549">
        <f>B21/B16*100</f>
        <v>121.42049960348929</v>
      </c>
      <c r="E21" s="562">
        <v>2357.1</v>
      </c>
      <c r="F21" s="547">
        <f t="shared" si="6"/>
        <v>103.61653398275914</v>
      </c>
      <c r="G21" s="548">
        <f>E21/E16*100</f>
        <v>122.63532496722232</v>
      </c>
      <c r="H21" s="544">
        <v>2155.1999999999998</v>
      </c>
      <c r="I21" s="547">
        <f t="shared" si="7"/>
        <v>104.10085494855817</v>
      </c>
      <c r="J21" s="548">
        <f>H21/H16*100</f>
        <v>119.60044395116536</v>
      </c>
      <c r="K21" s="13"/>
      <c r="L21" s="13"/>
      <c r="M21" s="13"/>
    </row>
    <row r="22" spans="1:13" hidden="1" x14ac:dyDescent="0.25">
      <c r="A22" s="560" t="s">
        <v>19</v>
      </c>
      <c r="B22" s="559">
        <v>3705.87</v>
      </c>
      <c r="C22" s="552">
        <f t="shared" si="5"/>
        <v>100.84905583358506</v>
      </c>
      <c r="D22" s="553">
        <f>B22/B16*100</f>
        <v>122.45142743854083</v>
      </c>
      <c r="E22" s="559">
        <v>2355.83</v>
      </c>
      <c r="F22" s="552">
        <f t="shared" si="6"/>
        <v>99.946120232489079</v>
      </c>
      <c r="G22" s="554">
        <f>E22/E16*100</f>
        <v>122.56924933924371</v>
      </c>
      <c r="H22" s="551">
        <v>2173.9</v>
      </c>
      <c r="I22" s="552">
        <f t="shared" si="7"/>
        <v>100.86766889383819</v>
      </c>
      <c r="J22" s="554">
        <f>H22/H16*100</f>
        <v>120.63817980022198</v>
      </c>
      <c r="K22" s="13"/>
      <c r="L22" s="13"/>
      <c r="M22" s="13"/>
    </row>
    <row r="23" spans="1:13" hidden="1" x14ac:dyDescent="0.25">
      <c r="A23" s="560" t="s">
        <v>221</v>
      </c>
      <c r="B23" s="559">
        <v>3734.85</v>
      </c>
      <c r="C23" s="552">
        <f t="shared" si="5"/>
        <v>100.78200260667536</v>
      </c>
      <c r="D23" s="553">
        <f>B23/B16*100</f>
        <v>123.40900079302139</v>
      </c>
      <c r="E23" s="559">
        <v>2382.3000000000002</v>
      </c>
      <c r="F23" s="552">
        <f t="shared" si="6"/>
        <v>101.12359550561798</v>
      </c>
      <c r="G23" s="554">
        <f>E23/E16*100</f>
        <v>123.94643191608917</v>
      </c>
      <c r="H23" s="551">
        <v>2147.4</v>
      </c>
      <c r="I23" s="552">
        <f t="shared" si="7"/>
        <v>98.780992685956122</v>
      </c>
      <c r="J23" s="554">
        <f>H23/H16*100</f>
        <v>119.16759156492786</v>
      </c>
      <c r="K23" s="13"/>
      <c r="L23" s="13"/>
      <c r="M23" s="13"/>
    </row>
    <row r="24" spans="1:13" hidden="1" x14ac:dyDescent="0.25">
      <c r="A24" s="560" t="s">
        <v>229</v>
      </c>
      <c r="B24" s="562">
        <v>3311.01</v>
      </c>
      <c r="C24" s="547">
        <f t="shared" ref="C24:C31" si="8">B24/B23*100</f>
        <v>88.651753082453126</v>
      </c>
      <c r="D24" s="549">
        <f>B24/B16*100</f>
        <v>109.40424266455196</v>
      </c>
      <c r="E24" s="562">
        <v>2262.54</v>
      </c>
      <c r="F24" s="547">
        <f t="shared" ref="F24:F34" si="9">E24/E23*100</f>
        <v>94.972925324266456</v>
      </c>
      <c r="G24" s="548">
        <f>E24/E16*100</f>
        <v>117.71555222576013</v>
      </c>
      <c r="H24" s="544">
        <v>2068.1</v>
      </c>
      <c r="I24" s="547">
        <f t="shared" ref="I24:I31" si="10">H24/H23*100</f>
        <v>96.307162149576214</v>
      </c>
      <c r="J24" s="548">
        <f>H24/H16*100</f>
        <v>114.76692563817979</v>
      </c>
      <c r="K24" s="13"/>
      <c r="L24" s="13"/>
      <c r="M24" s="13"/>
    </row>
    <row r="25" spans="1:13" hidden="1" x14ac:dyDescent="0.25">
      <c r="A25" s="560" t="s">
        <v>235</v>
      </c>
      <c r="B25" s="559">
        <v>3270.26</v>
      </c>
      <c r="C25" s="552">
        <f t="shared" si="8"/>
        <v>98.769257718943777</v>
      </c>
      <c r="D25" s="553">
        <f>B25/B16*100</f>
        <v>108.05775839280993</v>
      </c>
      <c r="E25" s="559">
        <v>2196.8000000000002</v>
      </c>
      <c r="F25" s="552">
        <f t="shared" si="9"/>
        <v>97.094416010324693</v>
      </c>
      <c r="G25" s="554">
        <f>E25/E16*100</f>
        <v>114.29522798693057</v>
      </c>
      <c r="H25" s="551">
        <v>2037.8</v>
      </c>
      <c r="I25" s="552">
        <f t="shared" si="10"/>
        <v>98.534887094434509</v>
      </c>
      <c r="J25" s="554">
        <f>H25/H16*100</f>
        <v>113.08546059933407</v>
      </c>
      <c r="K25" s="13"/>
      <c r="L25" s="13"/>
      <c r="M25" s="13"/>
    </row>
    <row r="26" spans="1:13" hidden="1" x14ac:dyDescent="0.25">
      <c r="A26" s="560" t="s">
        <v>238</v>
      </c>
      <c r="B26" s="559">
        <v>3404.45</v>
      </c>
      <c r="C26" s="552">
        <f t="shared" si="8"/>
        <v>104.10334346504557</v>
      </c>
      <c r="D26" s="553">
        <f>B26/B16*100</f>
        <v>112.49173936029607</v>
      </c>
      <c r="E26" s="559">
        <v>2201.81</v>
      </c>
      <c r="F26" s="552">
        <f t="shared" si="9"/>
        <v>100.22805899490166</v>
      </c>
      <c r="G26" s="554">
        <f>E26/E16*100</f>
        <v>114.55588853509812</v>
      </c>
      <c r="H26" s="551">
        <v>2066.8000000000002</v>
      </c>
      <c r="I26" s="552">
        <f t="shared" si="10"/>
        <v>101.42310334674652</v>
      </c>
      <c r="J26" s="554">
        <f>H26/H16*100</f>
        <v>114.69478357380689</v>
      </c>
      <c r="K26" s="13"/>
      <c r="L26" s="13"/>
      <c r="M26" s="13"/>
    </row>
    <row r="27" spans="1:13" ht="16.5" hidden="1" thickBot="1" x14ac:dyDescent="0.3">
      <c r="A27" s="560" t="s">
        <v>242</v>
      </c>
      <c r="B27" s="559">
        <v>3476.63</v>
      </c>
      <c r="C27" s="552">
        <f>B27/B26*100</f>
        <v>102.12016625299241</v>
      </c>
      <c r="D27" s="553">
        <f>B27/B16*100</f>
        <v>114.87675125561722</v>
      </c>
      <c r="E27" s="559">
        <v>2225.09</v>
      </c>
      <c r="F27" s="552">
        <f>E27/E26*100</f>
        <v>101.05731193881398</v>
      </c>
      <c r="G27" s="554">
        <f>E27/E16*100</f>
        <v>115.76710162119417</v>
      </c>
      <c r="H27" s="551">
        <v>2093.5</v>
      </c>
      <c r="I27" s="552">
        <f>H27/H26*100</f>
        <v>101.2918521385717</v>
      </c>
      <c r="J27" s="554">
        <f>H27/H16*100</f>
        <v>116.1764705882353</v>
      </c>
      <c r="K27" s="13"/>
      <c r="L27" s="13"/>
      <c r="M27" s="13"/>
    </row>
    <row r="28" spans="1:13" hidden="1" x14ac:dyDescent="0.25">
      <c r="A28" s="563" t="s">
        <v>261</v>
      </c>
      <c r="B28" s="557">
        <v>3437.58</v>
      </c>
      <c r="C28" s="541">
        <f>B28/B27*100</f>
        <v>98.876785852966805</v>
      </c>
      <c r="D28" s="542">
        <v>120.1</v>
      </c>
      <c r="E28" s="564">
        <v>2241.8000000000002</v>
      </c>
      <c r="F28" s="541">
        <f>E28/E27*100</f>
        <v>100.75098085920121</v>
      </c>
      <c r="G28" s="565">
        <f>E28/E16*100</f>
        <v>116.63649039562134</v>
      </c>
      <c r="H28" s="566">
        <v>2116.4</v>
      </c>
      <c r="I28" s="541">
        <f>H28/H27*100</f>
        <v>101.09386195366612</v>
      </c>
      <c r="J28" s="542">
        <f>H28/H16*100</f>
        <v>117.44728079911211</v>
      </c>
      <c r="K28" s="13"/>
      <c r="L28" s="13"/>
      <c r="M28" s="13"/>
    </row>
    <row r="29" spans="1:13" hidden="1" x14ac:dyDescent="0.25">
      <c r="A29" s="567" t="s">
        <v>14</v>
      </c>
      <c r="B29" s="562">
        <v>3458.68</v>
      </c>
      <c r="C29" s="547">
        <f>B29/B28*100</f>
        <v>100.61380389692749</v>
      </c>
      <c r="D29" s="548">
        <f t="shared" ref="D29:D34" si="11">B29/B$28*100</f>
        <v>100.61380389692749</v>
      </c>
      <c r="E29" s="568">
        <v>2295.15</v>
      </c>
      <c r="F29" s="547">
        <f>E29/E28*100</f>
        <v>102.37978410206084</v>
      </c>
      <c r="G29" s="569">
        <f t="shared" ref="G29:G34" si="12">E29/E$28*100</f>
        <v>102.37978410206084</v>
      </c>
      <c r="H29" s="544">
        <v>2159.42</v>
      </c>
      <c r="I29" s="547">
        <f>H29/H28*100</f>
        <v>102.03269703269704</v>
      </c>
      <c r="J29" s="548">
        <f t="shared" ref="J29:J34" si="13">H29/H$28*100</f>
        <v>102.03269703269704</v>
      </c>
      <c r="K29" s="13"/>
      <c r="L29" s="13"/>
      <c r="M29" s="13"/>
    </row>
    <row r="30" spans="1:13" hidden="1" x14ac:dyDescent="0.25">
      <c r="A30" s="567" t="s">
        <v>15</v>
      </c>
      <c r="B30" s="562">
        <v>3610.8</v>
      </c>
      <c r="C30" s="547">
        <f t="shared" si="8"/>
        <v>104.39820972162792</v>
      </c>
      <c r="D30" s="548">
        <f t="shared" si="11"/>
        <v>105.0390100012218</v>
      </c>
      <c r="E30" s="568">
        <v>2360.09</v>
      </c>
      <c r="F30" s="547">
        <f t="shared" si="9"/>
        <v>102.82944469860358</v>
      </c>
      <c r="G30" s="569">
        <f t="shared" si="12"/>
        <v>105.27656347577839</v>
      </c>
      <c r="H30" s="544">
        <v>2190.87</v>
      </c>
      <c r="I30" s="547">
        <f t="shared" si="10"/>
        <v>101.45640959146436</v>
      </c>
      <c r="J30" s="548">
        <f t="shared" si="13"/>
        <v>103.51871101871102</v>
      </c>
      <c r="K30" s="13"/>
      <c r="L30" s="13"/>
      <c r="M30" s="13"/>
    </row>
    <row r="31" spans="1:13" hidden="1" x14ac:dyDescent="0.25">
      <c r="A31" s="567" t="s">
        <v>16</v>
      </c>
      <c r="B31" s="562">
        <v>3757.48</v>
      </c>
      <c r="C31" s="547">
        <f t="shared" si="8"/>
        <v>104.06225767143016</v>
      </c>
      <c r="D31" s="548">
        <f t="shared" si="11"/>
        <v>109.30596524299072</v>
      </c>
      <c r="E31" s="568">
        <v>2423.02</v>
      </c>
      <c r="F31" s="547">
        <f t="shared" si="9"/>
        <v>102.66642373807777</v>
      </c>
      <c r="G31" s="569">
        <f t="shared" si="12"/>
        <v>108.08368275492906</v>
      </c>
      <c r="H31" s="544">
        <v>2204.0500000000002</v>
      </c>
      <c r="I31" s="547">
        <f t="shared" si="10"/>
        <v>100.60158749720432</v>
      </c>
      <c r="J31" s="548">
        <f t="shared" si="13"/>
        <v>104.14146664146664</v>
      </c>
      <c r="K31" s="13"/>
      <c r="L31" s="13"/>
      <c r="M31" s="13"/>
    </row>
    <row r="32" spans="1:13" hidden="1" x14ac:dyDescent="0.25">
      <c r="A32" s="567" t="s">
        <v>17</v>
      </c>
      <c r="B32" s="562">
        <v>3814.09</v>
      </c>
      <c r="C32" s="547">
        <f t="shared" ref="C32:C37" si="14">B32/B31*100</f>
        <v>101.50659484548154</v>
      </c>
      <c r="D32" s="548">
        <f t="shared" si="11"/>
        <v>110.95276328114548</v>
      </c>
      <c r="E32" s="568">
        <v>2406.36</v>
      </c>
      <c r="F32" s="547">
        <f t="shared" si="9"/>
        <v>99.312428291966228</v>
      </c>
      <c r="G32" s="569">
        <f t="shared" si="12"/>
        <v>107.34052993130521</v>
      </c>
      <c r="H32" s="544">
        <v>2212.92</v>
      </c>
      <c r="I32" s="547">
        <f t="shared" ref="I32:I37" si="15">H32/H31*100</f>
        <v>100.40244096095823</v>
      </c>
      <c r="J32" s="548">
        <f t="shared" si="13"/>
        <v>104.56057456057455</v>
      </c>
      <c r="K32" s="13"/>
      <c r="L32" s="13"/>
      <c r="M32" s="13"/>
    </row>
    <row r="33" spans="1:13" hidden="1" x14ac:dyDescent="0.25">
      <c r="A33" s="570" t="s">
        <v>18</v>
      </c>
      <c r="B33" s="559">
        <v>3947.2</v>
      </c>
      <c r="C33" s="552">
        <f t="shared" si="14"/>
        <v>103.48995435346306</v>
      </c>
      <c r="D33" s="554">
        <f t="shared" si="11"/>
        <v>114.82496407356338</v>
      </c>
      <c r="E33" s="571">
        <v>2406.1</v>
      </c>
      <c r="F33" s="572">
        <f t="shared" si="9"/>
        <v>99.989195299123978</v>
      </c>
      <c r="G33" s="573">
        <f t="shared" si="12"/>
        <v>107.32893210812739</v>
      </c>
      <c r="H33" s="574">
        <v>2240.4</v>
      </c>
      <c r="I33" s="552">
        <f t="shared" si="15"/>
        <v>101.2417981671276</v>
      </c>
      <c r="J33" s="554">
        <f t="shared" si="13"/>
        <v>105.85900585900585</v>
      </c>
      <c r="K33" s="13"/>
      <c r="L33" s="13"/>
      <c r="M33" s="13"/>
    </row>
    <row r="34" spans="1:13" hidden="1" x14ac:dyDescent="0.25">
      <c r="A34" s="567" t="s">
        <v>19</v>
      </c>
      <c r="B34" s="562">
        <v>3926.3</v>
      </c>
      <c r="C34" s="547">
        <f t="shared" si="14"/>
        <v>99.470510741791657</v>
      </c>
      <c r="D34" s="548">
        <f t="shared" si="11"/>
        <v>114.21697822305228</v>
      </c>
      <c r="E34" s="568">
        <v>2410.9299999999998</v>
      </c>
      <c r="F34" s="575">
        <f t="shared" si="9"/>
        <v>100.20073978637629</v>
      </c>
      <c r="G34" s="569">
        <f t="shared" si="12"/>
        <v>107.54438397716119</v>
      </c>
      <c r="H34" s="544">
        <v>2270.63</v>
      </c>
      <c r="I34" s="547">
        <f t="shared" si="15"/>
        <v>101.34931262274594</v>
      </c>
      <c r="J34" s="548">
        <f t="shared" si="13"/>
        <v>107.28737478737477</v>
      </c>
      <c r="K34" s="13"/>
      <c r="L34" s="13"/>
      <c r="M34" s="13"/>
    </row>
    <row r="35" spans="1:13" hidden="1" x14ac:dyDescent="0.25">
      <c r="A35" s="567" t="s">
        <v>221</v>
      </c>
      <c r="B35" s="562">
        <v>3709.52</v>
      </c>
      <c r="C35" s="547">
        <f t="shared" si="14"/>
        <v>94.478771362351324</v>
      </c>
      <c r="D35" s="548">
        <f>B35/B$28*100</f>
        <v>107.91079771234415</v>
      </c>
      <c r="E35" s="568">
        <v>2423.37</v>
      </c>
      <c r="F35" s="547">
        <f t="shared" ref="F35:F40" si="16">E35/E34*100</f>
        <v>100.51598345866533</v>
      </c>
      <c r="G35" s="569">
        <f>E35/E$28*100</f>
        <v>108.09929520920687</v>
      </c>
      <c r="H35" s="576">
        <v>2305.1999999999998</v>
      </c>
      <c r="I35" s="547">
        <f t="shared" si="15"/>
        <v>101.52248494911103</v>
      </c>
      <c r="J35" s="548">
        <f>H35/H$28*100</f>
        <v>108.92080892080891</v>
      </c>
      <c r="K35" s="13"/>
      <c r="L35" s="13"/>
      <c r="M35" s="13"/>
    </row>
    <row r="36" spans="1:13" hidden="1" x14ac:dyDescent="0.25">
      <c r="A36" s="567" t="s">
        <v>229</v>
      </c>
      <c r="B36" s="562">
        <v>3718.28</v>
      </c>
      <c r="C36" s="547">
        <f t="shared" si="14"/>
        <v>100.23614915137269</v>
      </c>
      <c r="D36" s="548">
        <f>B36/B$28*100</f>
        <v>108.16562814538135</v>
      </c>
      <c r="E36" s="568">
        <v>2428.86</v>
      </c>
      <c r="F36" s="547">
        <f t="shared" si="16"/>
        <v>100.22654402753193</v>
      </c>
      <c r="G36" s="569">
        <f>E36/E$28*100</f>
        <v>108.34418770630742</v>
      </c>
      <c r="H36" s="576">
        <v>2225.67</v>
      </c>
      <c r="I36" s="547">
        <f t="shared" si="15"/>
        <v>96.549973971889642</v>
      </c>
      <c r="J36" s="548">
        <f>H36/H$28*100</f>
        <v>105.16301266301267</v>
      </c>
      <c r="K36" s="13"/>
      <c r="L36" s="13"/>
      <c r="M36" s="13"/>
    </row>
    <row r="37" spans="1:13" hidden="1" x14ac:dyDescent="0.25">
      <c r="A37" s="577" t="s">
        <v>235</v>
      </c>
      <c r="B37" s="562">
        <v>3475.35</v>
      </c>
      <c r="C37" s="547">
        <f t="shared" si="14"/>
        <v>93.466602837871278</v>
      </c>
      <c r="D37" s="548">
        <f>B37/B$28*100</f>
        <v>101.09873806573229</v>
      </c>
      <c r="E37" s="568">
        <v>2313.62</v>
      </c>
      <c r="F37" s="547">
        <f t="shared" si="16"/>
        <v>95.25538730103834</v>
      </c>
      <c r="G37" s="548">
        <f>E37/E$28*100</f>
        <v>103.20367561780711</v>
      </c>
      <c r="H37" s="562">
        <v>2139.96</v>
      </c>
      <c r="I37" s="547">
        <f t="shared" si="15"/>
        <v>96.149024788041345</v>
      </c>
      <c r="J37" s="548">
        <f>H37/H$28*100</f>
        <v>101.11321111321112</v>
      </c>
      <c r="K37" s="13"/>
      <c r="L37" s="13"/>
      <c r="M37" s="13"/>
    </row>
    <row r="38" spans="1:13" hidden="1" x14ac:dyDescent="0.25">
      <c r="A38" s="577" t="s">
        <v>238</v>
      </c>
      <c r="B38" s="562">
        <v>3484.3</v>
      </c>
      <c r="C38" s="547">
        <f t="shared" ref="C38:C43" si="17">B38/B37*100</f>
        <v>100.25752801876071</v>
      </c>
      <c r="D38" s="548">
        <f>B38/B$28*100</f>
        <v>101.35909564286504</v>
      </c>
      <c r="E38" s="568">
        <v>2259.6999999999998</v>
      </c>
      <c r="F38" s="547">
        <f t="shared" si="16"/>
        <v>97.669453064893972</v>
      </c>
      <c r="G38" s="548">
        <f>E38/E$28*100</f>
        <v>100.79846551877954</v>
      </c>
      <c r="H38" s="562">
        <v>2101.3000000000002</v>
      </c>
      <c r="I38" s="547">
        <f t="shared" ref="I38:I43" si="18">H38/H37*100</f>
        <v>98.193424176152831</v>
      </c>
      <c r="J38" s="548">
        <f>H38/H$28*100</f>
        <v>99.286524286524298</v>
      </c>
      <c r="K38" s="13"/>
      <c r="L38" s="13"/>
      <c r="M38" s="13"/>
    </row>
    <row r="39" spans="1:13" ht="16.5" hidden="1" thickBot="1" x14ac:dyDescent="0.3">
      <c r="A39" s="578" t="s">
        <v>242</v>
      </c>
      <c r="B39" s="579">
        <v>3509.28</v>
      </c>
      <c r="C39" s="580">
        <f t="shared" si="17"/>
        <v>100.71693022988835</v>
      </c>
      <c r="D39" s="581">
        <f>B39/B$28*100</f>
        <v>102.0857696402702</v>
      </c>
      <c r="E39" s="582">
        <v>2268.39</v>
      </c>
      <c r="F39" s="580">
        <f t="shared" si="16"/>
        <v>100.38456432269771</v>
      </c>
      <c r="G39" s="581">
        <f>E39/E$28*100</f>
        <v>101.1861004549915</v>
      </c>
      <c r="H39" s="579">
        <v>2107.6999999999998</v>
      </c>
      <c r="I39" s="580">
        <f t="shared" si="18"/>
        <v>100.30457335934895</v>
      </c>
      <c r="J39" s="581">
        <f>H39/H$28*100</f>
        <v>99.58892458892457</v>
      </c>
      <c r="K39" s="13"/>
      <c r="L39" s="13"/>
      <c r="M39" s="13"/>
    </row>
    <row r="40" spans="1:13" hidden="1" x14ac:dyDescent="0.2">
      <c r="A40" s="563" t="s">
        <v>275</v>
      </c>
      <c r="B40" s="583">
        <v>3484.4</v>
      </c>
      <c r="C40" s="584">
        <f t="shared" si="17"/>
        <v>99.291022659918838</v>
      </c>
      <c r="D40" s="585">
        <f t="shared" ref="D40:D45" si="19">B40/B$40*100</f>
        <v>100</v>
      </c>
      <c r="E40" s="586">
        <v>2298.23</v>
      </c>
      <c r="F40" s="584">
        <f t="shared" si="16"/>
        <v>101.31547044379494</v>
      </c>
      <c r="G40" s="587">
        <f t="shared" ref="G40:G45" si="20">E40/E$40*100</f>
        <v>100</v>
      </c>
      <c r="H40" s="583">
        <v>2131</v>
      </c>
      <c r="I40" s="584">
        <f t="shared" si="18"/>
        <v>101.10547041799119</v>
      </c>
      <c r="J40" s="585">
        <f t="shared" ref="J40:J45" si="21">H40/H$40*100</f>
        <v>100</v>
      </c>
      <c r="K40" s="13"/>
      <c r="L40" s="13"/>
      <c r="M40" s="13"/>
    </row>
    <row r="41" spans="1:13" hidden="1" x14ac:dyDescent="0.25">
      <c r="A41" s="567" t="s">
        <v>14</v>
      </c>
      <c r="B41" s="562">
        <v>3582.03</v>
      </c>
      <c r="C41" s="547">
        <f t="shared" si="17"/>
        <v>102.80191711628974</v>
      </c>
      <c r="D41" s="588">
        <f t="shared" si="19"/>
        <v>102.80191711628974</v>
      </c>
      <c r="E41" s="568">
        <v>2348.34</v>
      </c>
      <c r="F41" s="547">
        <f t="shared" ref="F41:F46" si="22">E41/E40*100</f>
        <v>102.18037359185112</v>
      </c>
      <c r="G41" s="589">
        <f t="shared" si="20"/>
        <v>102.18037359185112</v>
      </c>
      <c r="H41" s="590">
        <v>2192.7199999999998</v>
      </c>
      <c r="I41" s="547">
        <f t="shared" si="18"/>
        <v>102.89629282027218</v>
      </c>
      <c r="J41" s="588">
        <f t="shared" si="21"/>
        <v>102.89629282027218</v>
      </c>
      <c r="K41" s="13"/>
      <c r="L41" s="13"/>
      <c r="M41" s="13"/>
    </row>
    <row r="42" spans="1:13" hidden="1" x14ac:dyDescent="0.25">
      <c r="A42" s="567" t="s">
        <v>15</v>
      </c>
      <c r="B42" s="562">
        <v>3667.61</v>
      </c>
      <c r="C42" s="547">
        <f t="shared" si="17"/>
        <v>102.38914805291972</v>
      </c>
      <c r="D42" s="588">
        <f t="shared" si="19"/>
        <v>105.25800711743771</v>
      </c>
      <c r="E42" s="568">
        <v>2397.3200000000002</v>
      </c>
      <c r="F42" s="547">
        <f t="shared" si="22"/>
        <v>102.08572864236014</v>
      </c>
      <c r="G42" s="589">
        <f t="shared" si="20"/>
        <v>104.31157891072695</v>
      </c>
      <c r="H42" s="590">
        <v>2239.67</v>
      </c>
      <c r="I42" s="547">
        <f t="shared" si="18"/>
        <v>102.14117625597432</v>
      </c>
      <c r="J42" s="588">
        <f t="shared" si="21"/>
        <v>105.09948381041765</v>
      </c>
      <c r="K42" s="13"/>
      <c r="L42" s="13"/>
      <c r="M42" s="13"/>
    </row>
    <row r="43" spans="1:13" hidden="1" x14ac:dyDescent="0.25">
      <c r="A43" s="567" t="s">
        <v>16</v>
      </c>
      <c r="B43" s="562">
        <v>3761.96</v>
      </c>
      <c r="C43" s="547">
        <f t="shared" si="17"/>
        <v>102.57251997895087</v>
      </c>
      <c r="D43" s="588">
        <f t="shared" si="19"/>
        <v>107.96579037997932</v>
      </c>
      <c r="E43" s="568">
        <v>2457.02</v>
      </c>
      <c r="F43" s="547">
        <f t="shared" si="22"/>
        <v>102.49028081357514</v>
      </c>
      <c r="G43" s="589">
        <f t="shared" si="20"/>
        <v>106.9092301466781</v>
      </c>
      <c r="H43" s="590">
        <v>2272.67</v>
      </c>
      <c r="I43" s="547">
        <f t="shared" si="18"/>
        <v>101.47343135372621</v>
      </c>
      <c r="J43" s="588">
        <f t="shared" si="21"/>
        <v>106.64805255748475</v>
      </c>
      <c r="K43" s="13"/>
      <c r="L43" s="13"/>
      <c r="M43" s="13"/>
    </row>
    <row r="44" spans="1:13" hidden="1" x14ac:dyDescent="0.25">
      <c r="A44" s="567" t="s">
        <v>17</v>
      </c>
      <c r="B44" s="562">
        <v>3809.35</v>
      </c>
      <c r="C44" s="547">
        <f t="shared" ref="C44:C49" si="23">B44/B43*100</f>
        <v>101.2597156801242</v>
      </c>
      <c r="D44" s="588">
        <f t="shared" si="19"/>
        <v>109.32585237056594</v>
      </c>
      <c r="E44" s="568">
        <v>2470.25</v>
      </c>
      <c r="F44" s="547">
        <f t="shared" si="22"/>
        <v>100.53845715541591</v>
      </c>
      <c r="G44" s="589">
        <f t="shared" si="20"/>
        <v>107.48489054620293</v>
      </c>
      <c r="H44" s="590">
        <v>2282.61</v>
      </c>
      <c r="I44" s="547">
        <f t="shared" ref="I44:I49" si="24">H44/H43*100</f>
        <v>100.43737102174974</v>
      </c>
      <c r="J44" s="588">
        <f t="shared" si="21"/>
        <v>107.11450023463162</v>
      </c>
      <c r="K44" s="13"/>
      <c r="L44" s="13"/>
      <c r="M44" s="13"/>
    </row>
    <row r="45" spans="1:13" hidden="1" x14ac:dyDescent="0.2">
      <c r="A45" s="591" t="s">
        <v>18</v>
      </c>
      <c r="B45" s="590">
        <v>3854.5</v>
      </c>
      <c r="C45" s="592">
        <f t="shared" si="23"/>
        <v>101.18524157664694</v>
      </c>
      <c r="D45" s="588">
        <f t="shared" si="19"/>
        <v>110.62162782688554</v>
      </c>
      <c r="E45" s="593">
        <v>2532.1999999999998</v>
      </c>
      <c r="F45" s="592">
        <f t="shared" si="22"/>
        <v>102.50784333569476</v>
      </c>
      <c r="G45" s="589">
        <f t="shared" si="20"/>
        <v>110.18044321064471</v>
      </c>
      <c r="H45" s="590">
        <v>2316.8000000000002</v>
      </c>
      <c r="I45" s="592">
        <f t="shared" si="24"/>
        <v>101.49784676313519</v>
      </c>
      <c r="J45" s="588">
        <f t="shared" si="21"/>
        <v>108.71891130924449</v>
      </c>
      <c r="K45" s="13"/>
      <c r="L45" s="13"/>
      <c r="M45" s="13"/>
    </row>
    <row r="46" spans="1:13" hidden="1" x14ac:dyDescent="0.2">
      <c r="A46" s="591" t="s">
        <v>19</v>
      </c>
      <c r="B46" s="590">
        <v>3808.84</v>
      </c>
      <c r="C46" s="592">
        <f t="shared" si="23"/>
        <v>98.815410559086786</v>
      </c>
      <c r="D46" s="588">
        <f t="shared" ref="D46:D51" si="25">B46/B$40*100</f>
        <v>109.31121570428195</v>
      </c>
      <c r="E46" s="593">
        <v>2548.98</v>
      </c>
      <c r="F46" s="592">
        <f t="shared" si="22"/>
        <v>100.66266487639209</v>
      </c>
      <c r="G46" s="589">
        <f t="shared" ref="G46:G51" si="26">E46/E$40*100</f>
        <v>110.91057030845477</v>
      </c>
      <c r="H46" s="590">
        <v>2344.36</v>
      </c>
      <c r="I46" s="592">
        <f t="shared" si="24"/>
        <v>101.18957182320443</v>
      </c>
      <c r="J46" s="588">
        <f t="shared" ref="J46:J51" si="27">H46/H$40*100</f>
        <v>110.01220084467387</v>
      </c>
      <c r="K46" s="13"/>
      <c r="L46" s="13"/>
      <c r="M46" s="13"/>
    </row>
    <row r="47" spans="1:13" hidden="1" x14ac:dyDescent="0.2">
      <c r="A47" s="594" t="s">
        <v>221</v>
      </c>
      <c r="B47" s="595">
        <v>3758.33</v>
      </c>
      <c r="C47" s="596">
        <f t="shared" si="23"/>
        <v>98.673874460465655</v>
      </c>
      <c r="D47" s="597">
        <f t="shared" si="25"/>
        <v>107.86161175525197</v>
      </c>
      <c r="E47" s="598">
        <v>2617.46</v>
      </c>
      <c r="F47" s="596">
        <f>E47/E46*100</f>
        <v>102.68656482200724</v>
      </c>
      <c r="G47" s="599">
        <f t="shared" si="26"/>
        <v>113.89025467424932</v>
      </c>
      <c r="H47" s="595">
        <v>2354.6</v>
      </c>
      <c r="I47" s="596">
        <f t="shared" si="24"/>
        <v>100.4367929840127</v>
      </c>
      <c r="J47" s="597">
        <f t="shared" si="27"/>
        <v>110.49272641952135</v>
      </c>
      <c r="K47" s="13"/>
      <c r="L47" s="13"/>
      <c r="M47" s="13"/>
    </row>
    <row r="48" spans="1:13" hidden="1" x14ac:dyDescent="0.2">
      <c r="A48" s="594" t="s">
        <v>229</v>
      </c>
      <c r="B48" s="595">
        <v>3877.71</v>
      </c>
      <c r="C48" s="596">
        <f t="shared" si="23"/>
        <v>103.17641079947744</v>
      </c>
      <c r="D48" s="597">
        <f t="shared" si="25"/>
        <v>111.28773963953623</v>
      </c>
      <c r="E48" s="598">
        <v>2590.12</v>
      </c>
      <c r="F48" s="596">
        <f>E48/E47*100</f>
        <v>98.955475919402772</v>
      </c>
      <c r="G48" s="599">
        <f t="shared" si="26"/>
        <v>112.70064353872327</v>
      </c>
      <c r="H48" s="595">
        <v>2371.96</v>
      </c>
      <c r="I48" s="596">
        <f t="shared" si="24"/>
        <v>100.7372802174467</v>
      </c>
      <c r="J48" s="597">
        <f t="shared" si="27"/>
        <v>111.30736743312998</v>
      </c>
      <c r="K48" s="13"/>
      <c r="L48" s="13"/>
      <c r="M48" s="13"/>
    </row>
    <row r="49" spans="1:13" hidden="1" x14ac:dyDescent="0.2">
      <c r="A49" s="594" t="s">
        <v>235</v>
      </c>
      <c r="B49" s="595">
        <v>3758.21</v>
      </c>
      <c r="C49" s="596">
        <f t="shared" si="23"/>
        <v>96.918284245082802</v>
      </c>
      <c r="D49" s="597">
        <f t="shared" si="25"/>
        <v>107.85816783377338</v>
      </c>
      <c r="E49" s="598">
        <v>2496.67</v>
      </c>
      <c r="F49" s="596">
        <f>E49/E48*100</f>
        <v>96.392059055178919</v>
      </c>
      <c r="G49" s="599">
        <f t="shared" si="26"/>
        <v>108.63447087541283</v>
      </c>
      <c r="H49" s="595">
        <v>2442.54</v>
      </c>
      <c r="I49" s="596">
        <f t="shared" si="24"/>
        <v>102.97559823943068</v>
      </c>
      <c r="J49" s="597">
        <f t="shared" si="27"/>
        <v>114.61942749882684</v>
      </c>
      <c r="K49" s="13"/>
      <c r="L49" s="13"/>
      <c r="M49" s="13"/>
    </row>
    <row r="50" spans="1:13" hidden="1" x14ac:dyDescent="0.2">
      <c r="A50" s="594" t="s">
        <v>238</v>
      </c>
      <c r="B50" s="595">
        <v>3894.63</v>
      </c>
      <c r="C50" s="596">
        <f>B50/B49*100</f>
        <v>103.62991956277057</v>
      </c>
      <c r="D50" s="597">
        <f t="shared" si="25"/>
        <v>111.77333256801745</v>
      </c>
      <c r="E50" s="598">
        <v>2539.16</v>
      </c>
      <c r="F50" s="596">
        <f>E50/E49*100</f>
        <v>101.70186688669307</v>
      </c>
      <c r="G50" s="599">
        <f t="shared" si="26"/>
        <v>110.48328496277568</v>
      </c>
      <c r="H50" s="595">
        <v>2464.96</v>
      </c>
      <c r="I50" s="596">
        <f>H50/H49*100</f>
        <v>100.91789694334588</v>
      </c>
      <c r="J50" s="597">
        <f t="shared" si="27"/>
        <v>115.67151572031911</v>
      </c>
      <c r="K50" s="13"/>
      <c r="L50" s="13"/>
      <c r="M50" s="13"/>
    </row>
    <row r="51" spans="1:13" hidden="1" x14ac:dyDescent="0.2">
      <c r="A51" s="594" t="s">
        <v>242</v>
      </c>
      <c r="B51" s="595">
        <v>3912.55</v>
      </c>
      <c r="C51" s="596">
        <f>B51/B50*100</f>
        <v>100.46012073033896</v>
      </c>
      <c r="D51" s="597">
        <f t="shared" si="25"/>
        <v>112.2876248421536</v>
      </c>
      <c r="E51" s="598">
        <v>2618.0300000000002</v>
      </c>
      <c r="F51" s="596">
        <f>E51/E50*100</f>
        <v>103.10614533940358</v>
      </c>
      <c r="G51" s="599">
        <f t="shared" si="26"/>
        <v>113.91505636946695</v>
      </c>
      <c r="H51" s="595">
        <v>2519.35</v>
      </c>
      <c r="I51" s="596">
        <f>H51/H50*100</f>
        <v>102.20652667791769</v>
      </c>
      <c r="J51" s="597">
        <f t="shared" si="27"/>
        <v>118.22383857343969</v>
      </c>
      <c r="K51" s="13"/>
      <c r="L51" s="13"/>
      <c r="M51" s="13"/>
    </row>
    <row r="52" spans="1:13" ht="16.5" hidden="1" thickBot="1" x14ac:dyDescent="0.25">
      <c r="A52" s="600" t="s">
        <v>454</v>
      </c>
      <c r="B52" s="601">
        <v>4663.51</v>
      </c>
      <c r="C52" s="602">
        <v>98.945726894678785</v>
      </c>
      <c r="D52" s="603">
        <v>104.97088462568681</v>
      </c>
      <c r="E52" s="601">
        <v>3171.84</v>
      </c>
      <c r="F52" s="602">
        <v>101.01755157027794</v>
      </c>
      <c r="G52" s="603">
        <v>104.26755905615349</v>
      </c>
      <c r="H52" s="601">
        <v>2871.48</v>
      </c>
      <c r="I52" s="602">
        <v>101.24213309828119</v>
      </c>
      <c r="J52" s="603">
        <v>110.06309075716574</v>
      </c>
      <c r="K52" s="13"/>
      <c r="L52" s="13"/>
      <c r="M52" s="13"/>
    </row>
    <row r="53" spans="1:13" ht="16.5" hidden="1" thickBot="1" x14ac:dyDescent="0.25">
      <c r="A53" s="1550" t="s">
        <v>460</v>
      </c>
      <c r="B53" s="1551"/>
      <c r="C53" s="1551"/>
      <c r="D53" s="1551"/>
      <c r="E53" s="1551"/>
      <c r="F53" s="1551"/>
      <c r="G53" s="1551"/>
      <c r="H53" s="1551"/>
      <c r="I53" s="1551"/>
      <c r="J53" s="1552"/>
      <c r="K53" s="13"/>
      <c r="L53" s="13"/>
      <c r="M53" s="13"/>
    </row>
    <row r="54" spans="1:13" hidden="1" x14ac:dyDescent="0.2">
      <c r="A54" s="604" t="s">
        <v>14</v>
      </c>
      <c r="B54" s="605">
        <v>4636.76</v>
      </c>
      <c r="C54" s="584">
        <f>B54/B52*100</f>
        <v>99.426397713310365</v>
      </c>
      <c r="D54" s="585">
        <f>B54/B$52*100</f>
        <v>99.426397713310365</v>
      </c>
      <c r="E54" s="605">
        <v>3230.64</v>
      </c>
      <c r="F54" s="584">
        <f>E54/E52*100</f>
        <v>101.85381355932202</v>
      </c>
      <c r="G54" s="585">
        <f t="shared" ref="G54:G61" si="28">E54/E$52*100</f>
        <v>101.85381355932202</v>
      </c>
      <c r="H54" s="605">
        <v>2922.88</v>
      </c>
      <c r="I54" s="584">
        <f>H54/H52*100</f>
        <v>101.79001769122544</v>
      </c>
      <c r="J54" s="585">
        <f t="shared" ref="J54:J61" si="29">H54/H$52*100</f>
        <v>101.79001769122544</v>
      </c>
      <c r="K54" s="13"/>
      <c r="L54" s="13"/>
      <c r="M54" s="13"/>
    </row>
    <row r="55" spans="1:13" hidden="1" x14ac:dyDescent="0.2">
      <c r="A55" s="606" t="s">
        <v>15</v>
      </c>
      <c r="B55" s="607">
        <v>4730.58</v>
      </c>
      <c r="C55" s="592">
        <f>B55/B54*100</f>
        <v>102.02339564696037</v>
      </c>
      <c r="D55" s="588">
        <f t="shared" ref="D55:D61" si="30">B55/B$52*100</f>
        <v>101.438187116571</v>
      </c>
      <c r="E55" s="607">
        <v>3288.8</v>
      </c>
      <c r="F55" s="592">
        <f t="shared" ref="F55:F62" si="31">E55/E54*100</f>
        <v>101.80026248668996</v>
      </c>
      <c r="G55" s="588">
        <f t="shared" si="28"/>
        <v>103.68744955609361</v>
      </c>
      <c r="H55" s="607">
        <v>2998.3</v>
      </c>
      <c r="I55" s="592">
        <f t="shared" ref="I55:I62" si="32">H55/H54*100</f>
        <v>102.58033172761112</v>
      </c>
      <c r="J55" s="588">
        <f t="shared" si="29"/>
        <v>104.41653781325311</v>
      </c>
      <c r="K55" s="13"/>
      <c r="L55" s="13"/>
      <c r="M55" s="13"/>
    </row>
    <row r="56" spans="1:13" hidden="1" x14ac:dyDescent="0.2">
      <c r="A56" s="608" t="s">
        <v>16</v>
      </c>
      <c r="B56" s="609">
        <v>4763.34</v>
      </c>
      <c r="C56" s="596">
        <f t="shared" ref="C56:C62" si="33">B56/B55*100</f>
        <v>100.69251550549826</v>
      </c>
      <c r="D56" s="597">
        <f t="shared" si="30"/>
        <v>102.14066229084959</v>
      </c>
      <c r="E56" s="609">
        <v>3388</v>
      </c>
      <c r="F56" s="596">
        <f t="shared" si="31"/>
        <v>103.0162977377767</v>
      </c>
      <c r="G56" s="597">
        <f t="shared" si="28"/>
        <v>106.81497175141243</v>
      </c>
      <c r="H56" s="609">
        <v>3080.4</v>
      </c>
      <c r="I56" s="596">
        <f t="shared" si="32"/>
        <v>102.73821832371677</v>
      </c>
      <c r="J56" s="597">
        <f t="shared" si="29"/>
        <v>107.27569058464626</v>
      </c>
      <c r="K56" s="13"/>
      <c r="L56" s="13"/>
      <c r="M56" s="13"/>
    </row>
    <row r="57" spans="1:13" hidden="1" x14ac:dyDescent="0.2">
      <c r="A57" s="608" t="s">
        <v>17</v>
      </c>
      <c r="B57" s="609">
        <v>4923.8</v>
      </c>
      <c r="C57" s="596">
        <f t="shared" si="33"/>
        <v>103.3686446904903</v>
      </c>
      <c r="D57" s="597">
        <f t="shared" si="30"/>
        <v>105.58141828794191</v>
      </c>
      <c r="E57" s="609">
        <v>3444.6</v>
      </c>
      <c r="F57" s="596">
        <f t="shared" si="31"/>
        <v>101.67060212514758</v>
      </c>
      <c r="G57" s="597">
        <f t="shared" si="28"/>
        <v>108.5994249394673</v>
      </c>
      <c r="H57" s="609">
        <v>3137.5</v>
      </c>
      <c r="I57" s="596">
        <f t="shared" si="32"/>
        <v>101.85365536943254</v>
      </c>
      <c r="J57" s="597">
        <f t="shared" si="29"/>
        <v>109.26421218326439</v>
      </c>
      <c r="K57" s="13"/>
      <c r="L57" s="13"/>
      <c r="M57" s="13"/>
    </row>
    <row r="58" spans="1:13" hidden="1" x14ac:dyDescent="0.2">
      <c r="A58" s="608" t="s">
        <v>18</v>
      </c>
      <c r="B58" s="609">
        <v>5473.72</v>
      </c>
      <c r="C58" s="596">
        <f t="shared" si="33"/>
        <v>111.16860961046346</v>
      </c>
      <c r="D58" s="597">
        <f t="shared" si="30"/>
        <v>117.37339471771261</v>
      </c>
      <c r="E58" s="609">
        <v>3637</v>
      </c>
      <c r="F58" s="596">
        <f t="shared" si="31"/>
        <v>105.58555420077805</v>
      </c>
      <c r="G58" s="597">
        <f t="shared" si="28"/>
        <v>114.66530468119451</v>
      </c>
      <c r="H58" s="609">
        <v>3235.71</v>
      </c>
      <c r="I58" s="596">
        <f t="shared" si="32"/>
        <v>103.13019920318725</v>
      </c>
      <c r="J58" s="597">
        <f t="shared" si="29"/>
        <v>112.68439968239375</v>
      </c>
      <c r="K58" s="13"/>
      <c r="L58" s="13"/>
      <c r="M58" s="13"/>
    </row>
    <row r="59" spans="1:13" hidden="1" x14ac:dyDescent="0.2">
      <c r="A59" s="608" t="s">
        <v>19</v>
      </c>
      <c r="B59" s="609">
        <v>4886.84</v>
      </c>
      <c r="C59" s="596">
        <f t="shared" si="33"/>
        <v>89.278223950074178</v>
      </c>
      <c r="D59" s="597">
        <f t="shared" si="30"/>
        <v>104.78888219388401</v>
      </c>
      <c r="E59" s="609">
        <v>3571.24</v>
      </c>
      <c r="F59" s="596">
        <f t="shared" si="31"/>
        <v>98.191916414627428</v>
      </c>
      <c r="G59" s="597">
        <f t="shared" si="28"/>
        <v>112.59206012913639</v>
      </c>
      <c r="H59" s="609">
        <v>3281.88</v>
      </c>
      <c r="I59" s="596">
        <f t="shared" si="32"/>
        <v>101.42688930713817</v>
      </c>
      <c r="J59" s="597">
        <f t="shared" si="29"/>
        <v>114.29228133227465</v>
      </c>
      <c r="K59" s="13"/>
      <c r="L59" s="13"/>
      <c r="M59" s="13"/>
    </row>
    <row r="60" spans="1:13" hidden="1" x14ac:dyDescent="0.2">
      <c r="A60" s="608" t="s">
        <v>221</v>
      </c>
      <c r="B60" s="609">
        <v>4926.45</v>
      </c>
      <c r="C60" s="596">
        <f t="shared" si="33"/>
        <v>100.81054423717575</v>
      </c>
      <c r="D60" s="597">
        <f t="shared" si="30"/>
        <v>105.63824243970743</v>
      </c>
      <c r="E60" s="609">
        <v>3592.64</v>
      </c>
      <c r="F60" s="596">
        <f t="shared" si="31"/>
        <v>100.59923163943057</v>
      </c>
      <c r="G60" s="597">
        <f t="shared" si="28"/>
        <v>113.26674737691687</v>
      </c>
      <c r="H60" s="609">
        <v>3180.11</v>
      </c>
      <c r="I60" s="596">
        <f t="shared" si="32"/>
        <v>96.899033480809777</v>
      </c>
      <c r="J60" s="597">
        <f t="shared" si="29"/>
        <v>110.74811595414211</v>
      </c>
      <c r="K60" s="13"/>
      <c r="L60" s="13"/>
      <c r="M60" s="13"/>
    </row>
    <row r="61" spans="1:13" hidden="1" x14ac:dyDescent="0.2">
      <c r="A61" s="606" t="s">
        <v>229</v>
      </c>
      <c r="B61" s="607">
        <v>4913.3500000000004</v>
      </c>
      <c r="C61" s="592">
        <f>B61/B60*100</f>
        <v>99.73408844096663</v>
      </c>
      <c r="D61" s="588">
        <f t="shared" si="30"/>
        <v>105.35733814230055</v>
      </c>
      <c r="E61" s="607">
        <v>3552.92</v>
      </c>
      <c r="F61" s="592">
        <f>E61/E60*100</f>
        <v>98.894406341854463</v>
      </c>
      <c r="G61" s="588">
        <f t="shared" si="28"/>
        <v>112.01447740112994</v>
      </c>
      <c r="H61" s="607">
        <v>3017.5</v>
      </c>
      <c r="I61" s="592">
        <f>H61/H60*100</f>
        <v>94.886654864139913</v>
      </c>
      <c r="J61" s="588">
        <f t="shared" si="29"/>
        <v>105.08518255394431</v>
      </c>
      <c r="K61" s="13"/>
      <c r="L61" s="13"/>
      <c r="M61" s="13"/>
    </row>
    <row r="62" spans="1:13" hidden="1" x14ac:dyDescent="0.2">
      <c r="A62" s="606" t="s">
        <v>235</v>
      </c>
      <c r="B62" s="607">
        <v>4746.9399999999996</v>
      </c>
      <c r="C62" s="592">
        <f t="shared" si="33"/>
        <v>96.613105111583735</v>
      </c>
      <c r="D62" s="588">
        <f>B62/B$52*100</f>
        <v>101.78899584218752</v>
      </c>
      <c r="E62" s="607">
        <v>3429.76</v>
      </c>
      <c r="F62" s="592">
        <f t="shared" si="31"/>
        <v>96.533555498012902</v>
      </c>
      <c r="G62" s="588">
        <f>E62/E$52*100</f>
        <v>108.13155770782889</v>
      </c>
      <c r="H62" s="607">
        <v>2996.05</v>
      </c>
      <c r="I62" s="592">
        <f t="shared" si="32"/>
        <v>99.289146644573322</v>
      </c>
      <c r="J62" s="588">
        <f>H62/H$52*100</f>
        <v>104.33818100770335</v>
      </c>
      <c r="K62" s="13"/>
      <c r="L62" s="13"/>
      <c r="M62" s="13"/>
    </row>
    <row r="63" spans="1:13" hidden="1" x14ac:dyDescent="0.2">
      <c r="A63" s="610" t="s">
        <v>238</v>
      </c>
      <c r="B63" s="611">
        <v>4675.8999999999996</v>
      </c>
      <c r="C63" s="612">
        <f>B63/B62*100</f>
        <v>98.503456963854603</v>
      </c>
      <c r="D63" s="613">
        <f>B63/B$52*100</f>
        <v>100.26567971334894</v>
      </c>
      <c r="E63" s="611">
        <v>3401.8</v>
      </c>
      <c r="F63" s="612">
        <f>E63/E62*100</f>
        <v>99.184782608695656</v>
      </c>
      <c r="G63" s="613">
        <f>E63/E$52*100</f>
        <v>107.25005044390639</v>
      </c>
      <c r="H63" s="611">
        <v>3043.7</v>
      </c>
      <c r="I63" s="612">
        <f>H63/H62*100</f>
        <v>101.59042739607149</v>
      </c>
      <c r="J63" s="613">
        <f>H63/H$52*100</f>
        <v>105.99760402301253</v>
      </c>
      <c r="K63" s="13"/>
      <c r="L63" s="13"/>
      <c r="M63" s="13"/>
    </row>
    <row r="64" spans="1:13" hidden="1" x14ac:dyDescent="0.2">
      <c r="A64" s="608" t="s">
        <v>242</v>
      </c>
      <c r="B64" s="609">
        <v>4645.1000000000004</v>
      </c>
      <c r="C64" s="596">
        <f>B64/B63*100</f>
        <v>99.341303278513237</v>
      </c>
      <c r="D64" s="597">
        <f>B64/B$52*100</f>
        <v>99.605232968300712</v>
      </c>
      <c r="E64" s="609">
        <v>3472.7</v>
      </c>
      <c r="F64" s="596">
        <f>E64/E63*100</f>
        <v>102.08419072255863</v>
      </c>
      <c r="G64" s="597">
        <f>E64/E$52*100</f>
        <v>109.48534604519773</v>
      </c>
      <c r="H64" s="609">
        <v>3139.4</v>
      </c>
      <c r="I64" s="596">
        <f>H64/H63*100</f>
        <v>103.14419949403688</v>
      </c>
      <c r="J64" s="597">
        <f>H64/H$52*100</f>
        <v>109.33038015239529</v>
      </c>
      <c r="K64" s="13"/>
      <c r="L64" s="13"/>
      <c r="M64" s="13"/>
    </row>
    <row r="65" spans="1:13" ht="16.5" hidden="1" thickBot="1" x14ac:dyDescent="0.25">
      <c r="A65" s="600" t="s">
        <v>515</v>
      </c>
      <c r="B65" s="601">
        <v>4758.3999999999996</v>
      </c>
      <c r="C65" s="602">
        <f>B65/B64*100</f>
        <v>102.43912940517963</v>
      </c>
      <c r="D65" s="603">
        <f>B65/B$52*100</f>
        <v>102.0347334947282</v>
      </c>
      <c r="E65" s="601">
        <v>3603.54</v>
      </c>
      <c r="F65" s="602">
        <f>E65/E64*100</f>
        <v>103.76767356811702</v>
      </c>
      <c r="G65" s="603">
        <f>E65/E$52*100</f>
        <v>113.61039648910412</v>
      </c>
      <c r="H65" s="601">
        <v>3297.89</v>
      </c>
      <c r="I65" s="602">
        <f>H65/H64*100</f>
        <v>105.04841689494808</v>
      </c>
      <c r="J65" s="603">
        <f>H65/H$52*100</f>
        <v>114.84983353531976</v>
      </c>
      <c r="K65" s="13"/>
      <c r="L65" s="13"/>
      <c r="M65" s="13"/>
    </row>
    <row r="66" spans="1:13" ht="16.5" hidden="1" customHeight="1" thickBot="1" x14ac:dyDescent="0.25">
      <c r="A66" s="1550" t="s">
        <v>517</v>
      </c>
      <c r="B66" s="1551"/>
      <c r="C66" s="1551"/>
      <c r="D66" s="1551"/>
      <c r="E66" s="1551"/>
      <c r="F66" s="1551"/>
      <c r="G66" s="1551"/>
      <c r="H66" s="1551"/>
      <c r="I66" s="1551"/>
      <c r="J66" s="1552"/>
      <c r="K66" s="13"/>
      <c r="L66" s="13"/>
      <c r="M66" s="13"/>
    </row>
    <row r="67" spans="1:13" ht="16.5" hidden="1" customHeight="1" x14ac:dyDescent="0.2">
      <c r="A67" s="614" t="s">
        <v>14</v>
      </c>
      <c r="B67" s="615">
        <v>5223.7700000000004</v>
      </c>
      <c r="C67" s="616">
        <f>B67/B65*100</f>
        <v>109.77996805648959</v>
      </c>
      <c r="D67" s="617">
        <f t="shared" ref="D67:D78" si="34">B67/B$65*100</f>
        <v>109.77996805648959</v>
      </c>
      <c r="E67" s="615">
        <v>3900.95</v>
      </c>
      <c r="F67" s="616">
        <f>E67/E65*100</f>
        <v>108.25327317027144</v>
      </c>
      <c r="G67" s="617">
        <f t="shared" ref="G67:G78" si="35">E67/E$65*100</f>
        <v>108.25327317027144</v>
      </c>
      <c r="H67" s="615">
        <v>3592.51</v>
      </c>
      <c r="I67" s="616">
        <f>H67/H65*100</f>
        <v>108.93359087173921</v>
      </c>
      <c r="J67" s="617">
        <f t="shared" ref="J67:J78" si="36">H67/H$65*100</f>
        <v>108.93359087173921</v>
      </c>
      <c r="K67" s="13"/>
      <c r="L67" s="13"/>
      <c r="M67" s="13"/>
    </row>
    <row r="68" spans="1:13" ht="16.5" hidden="1" customHeight="1" x14ac:dyDescent="0.2">
      <c r="A68" s="608" t="s">
        <v>15</v>
      </c>
      <c r="B68" s="609">
        <v>5449.3</v>
      </c>
      <c r="C68" s="596">
        <f t="shared" ref="C68:C78" si="37">B68/B67*100</f>
        <v>104.31737997653035</v>
      </c>
      <c r="D68" s="597">
        <f t="shared" si="34"/>
        <v>114.51958641560189</v>
      </c>
      <c r="E68" s="609">
        <v>4060.44</v>
      </c>
      <c r="F68" s="596">
        <f t="shared" ref="F68:F78" si="38">E68/E67*100</f>
        <v>104.08849126494827</v>
      </c>
      <c r="G68" s="597">
        <f t="shared" si="35"/>
        <v>112.67919878785861</v>
      </c>
      <c r="H68" s="609">
        <v>3730.03</v>
      </c>
      <c r="I68" s="596">
        <f t="shared" ref="I68:I78" si="39">H68/H67*100</f>
        <v>103.82796429237497</v>
      </c>
      <c r="J68" s="597">
        <f t="shared" si="36"/>
        <v>113.10352983271123</v>
      </c>
      <c r="K68" s="13"/>
      <c r="L68" s="13"/>
      <c r="M68" s="13"/>
    </row>
    <row r="69" spans="1:13" ht="16.5" hidden="1" customHeight="1" x14ac:dyDescent="0.2">
      <c r="A69" s="608" t="s">
        <v>16</v>
      </c>
      <c r="B69" s="609">
        <v>5698.93</v>
      </c>
      <c r="C69" s="596">
        <f t="shared" si="37"/>
        <v>104.58095535206357</v>
      </c>
      <c r="D69" s="597">
        <f t="shared" si="34"/>
        <v>119.76567753866847</v>
      </c>
      <c r="E69" s="609">
        <v>4141.03</v>
      </c>
      <c r="F69" s="596">
        <f t="shared" si="38"/>
        <v>101.98476027228575</v>
      </c>
      <c r="G69" s="597">
        <f t="shared" si="35"/>
        <v>114.91561076052992</v>
      </c>
      <c r="H69" s="609">
        <v>3774.34</v>
      </c>
      <c r="I69" s="596">
        <f t="shared" si="39"/>
        <v>101.18792610247102</v>
      </c>
      <c r="J69" s="597">
        <f t="shared" si="36"/>
        <v>114.4471161864101</v>
      </c>
      <c r="K69" s="13"/>
      <c r="L69" s="13"/>
      <c r="M69" s="13"/>
    </row>
    <row r="70" spans="1:13" ht="16.5" hidden="1" customHeight="1" x14ac:dyDescent="0.2">
      <c r="A70" s="606" t="s">
        <v>17</v>
      </c>
      <c r="B70" s="607">
        <v>5747.51</v>
      </c>
      <c r="C70" s="596">
        <f t="shared" si="37"/>
        <v>100.85244072132839</v>
      </c>
      <c r="D70" s="597">
        <f t="shared" si="34"/>
        <v>120.78660894418294</v>
      </c>
      <c r="E70" s="609">
        <v>4174.51</v>
      </c>
      <c r="F70" s="596">
        <f t="shared" si="38"/>
        <v>100.80849450499032</v>
      </c>
      <c r="G70" s="597">
        <f t="shared" si="35"/>
        <v>115.84469715890486</v>
      </c>
      <c r="H70" s="609">
        <v>3785.74</v>
      </c>
      <c r="I70" s="596">
        <f t="shared" si="39"/>
        <v>100.30203956188366</v>
      </c>
      <c r="J70" s="597">
        <f t="shared" si="36"/>
        <v>114.79279175472803</v>
      </c>
      <c r="K70" s="13"/>
      <c r="L70" s="13"/>
      <c r="M70" s="13"/>
    </row>
    <row r="71" spans="1:13" ht="16.5" hidden="1" customHeight="1" x14ac:dyDescent="0.2">
      <c r="A71" s="608" t="s">
        <v>18</v>
      </c>
      <c r="B71" s="609">
        <v>5664.71</v>
      </c>
      <c r="C71" s="596">
        <f t="shared" si="37"/>
        <v>98.559376147235938</v>
      </c>
      <c r="D71" s="597">
        <f t="shared" si="34"/>
        <v>119.04652824478816</v>
      </c>
      <c r="E71" s="609">
        <v>4204.16</v>
      </c>
      <c r="F71" s="596">
        <f t="shared" si="38"/>
        <v>100.71026300092704</v>
      </c>
      <c r="G71" s="597">
        <f t="shared" si="35"/>
        <v>116.66749918136054</v>
      </c>
      <c r="H71" s="609">
        <v>3824.29</v>
      </c>
      <c r="I71" s="596">
        <f t="shared" si="39"/>
        <v>101.01829497007191</v>
      </c>
      <c r="J71" s="597">
        <f t="shared" si="36"/>
        <v>115.96172097917155</v>
      </c>
      <c r="K71" s="13"/>
      <c r="L71" s="13"/>
      <c r="M71" s="13"/>
    </row>
    <row r="72" spans="1:13" ht="16.5" hidden="1" customHeight="1" x14ac:dyDescent="0.2">
      <c r="A72" s="608" t="s">
        <v>19</v>
      </c>
      <c r="B72" s="609">
        <v>5577.76</v>
      </c>
      <c r="C72" s="596">
        <f t="shared" si="37"/>
        <v>98.465058228929635</v>
      </c>
      <c r="D72" s="597">
        <f t="shared" si="34"/>
        <v>117.21923335574984</v>
      </c>
      <c r="E72" s="609">
        <v>4148.72</v>
      </c>
      <c r="F72" s="596">
        <f t="shared" si="38"/>
        <v>98.681306134875939</v>
      </c>
      <c r="G72" s="597">
        <f t="shared" si="35"/>
        <v>115.12901202706229</v>
      </c>
      <c r="H72" s="609">
        <v>3792.68</v>
      </c>
      <c r="I72" s="596">
        <f t="shared" si="39"/>
        <v>99.173441344667907</v>
      </c>
      <c r="J72" s="597">
        <f t="shared" si="36"/>
        <v>115.00322933754612</v>
      </c>
      <c r="K72" s="13"/>
      <c r="L72" s="13"/>
      <c r="M72" s="13"/>
    </row>
    <row r="73" spans="1:13" ht="16.5" hidden="1" customHeight="1" x14ac:dyDescent="0.2">
      <c r="A73" s="606" t="s">
        <v>221</v>
      </c>
      <c r="B73" s="607">
        <v>5623.5</v>
      </c>
      <c r="C73" s="592">
        <f t="shared" si="37"/>
        <v>100.82004245431857</v>
      </c>
      <c r="D73" s="588">
        <f t="shared" si="34"/>
        <v>118.18048083389377</v>
      </c>
      <c r="E73" s="607">
        <v>4224.0200000000004</v>
      </c>
      <c r="F73" s="592">
        <f t="shared" si="38"/>
        <v>101.81501764399623</v>
      </c>
      <c r="G73" s="588">
        <f t="shared" si="35"/>
        <v>117.218623908712</v>
      </c>
      <c r="H73" s="607">
        <v>3765.76</v>
      </c>
      <c r="I73" s="592">
        <f t="shared" si="39"/>
        <v>99.290211670902906</v>
      </c>
      <c r="J73" s="588">
        <f t="shared" si="36"/>
        <v>114.18694983762346</v>
      </c>
      <c r="K73" s="13"/>
      <c r="L73" s="13"/>
      <c r="M73" s="13"/>
    </row>
    <row r="74" spans="1:13" ht="16.5" hidden="1" customHeight="1" x14ac:dyDescent="0.2">
      <c r="A74" s="606" t="s">
        <v>229</v>
      </c>
      <c r="B74" s="607">
        <v>5652.44</v>
      </c>
      <c r="C74" s="592">
        <f t="shared" si="37"/>
        <v>100.51462612252155</v>
      </c>
      <c r="D74" s="588">
        <f t="shared" si="34"/>
        <v>118.78866845998655</v>
      </c>
      <c r="E74" s="607">
        <v>4125.17</v>
      </c>
      <c r="F74" s="592">
        <f t="shared" si="38"/>
        <v>97.659812216798201</v>
      </c>
      <c r="G74" s="588">
        <f t="shared" si="35"/>
        <v>114.47548799236307</v>
      </c>
      <c r="H74" s="607">
        <v>3583.85</v>
      </c>
      <c r="I74" s="592">
        <f t="shared" si="39"/>
        <v>95.169368201903453</v>
      </c>
      <c r="J74" s="588">
        <f t="shared" si="36"/>
        <v>108.67099872949069</v>
      </c>
      <c r="K74" s="13"/>
      <c r="L74" s="13"/>
      <c r="M74" s="13"/>
    </row>
    <row r="75" spans="1:13" ht="16.5" hidden="1" customHeight="1" x14ac:dyDescent="0.2">
      <c r="A75" s="618" t="s">
        <v>235</v>
      </c>
      <c r="B75" s="619">
        <v>5500.74</v>
      </c>
      <c r="C75" s="620">
        <f t="shared" si="37"/>
        <v>97.316203267969243</v>
      </c>
      <c r="D75" s="621">
        <f t="shared" si="34"/>
        <v>115.60062205783457</v>
      </c>
      <c r="E75" s="619">
        <v>3994.18</v>
      </c>
      <c r="F75" s="620">
        <f t="shared" si="38"/>
        <v>96.824615712806988</v>
      </c>
      <c r="G75" s="621">
        <f t="shared" si="35"/>
        <v>110.84045133396604</v>
      </c>
      <c r="H75" s="619">
        <v>3516.69</v>
      </c>
      <c r="I75" s="620">
        <f t="shared" si="39"/>
        <v>98.126037641084324</v>
      </c>
      <c r="J75" s="621">
        <f t="shared" si="36"/>
        <v>106.63454511824229</v>
      </c>
      <c r="K75" s="13"/>
      <c r="L75" s="13"/>
      <c r="M75" s="13"/>
    </row>
    <row r="76" spans="1:13" ht="16.5" hidden="1" customHeight="1" x14ac:dyDescent="0.2">
      <c r="A76" s="622" t="s">
        <v>238</v>
      </c>
      <c r="B76" s="623">
        <v>5362.02</v>
      </c>
      <c r="C76" s="624">
        <f t="shared" si="37"/>
        <v>97.478157484265765</v>
      </c>
      <c r="D76" s="625">
        <f t="shared" si="34"/>
        <v>112.68535642232685</v>
      </c>
      <c r="E76" s="623">
        <v>3943.1</v>
      </c>
      <c r="F76" s="624">
        <f t="shared" si="38"/>
        <v>98.721139257619839</v>
      </c>
      <c r="G76" s="625">
        <f t="shared" si="35"/>
        <v>109.42295631517895</v>
      </c>
      <c r="H76" s="623">
        <v>3516.52</v>
      </c>
      <c r="I76" s="624">
        <f t="shared" si="39"/>
        <v>99.995165908851789</v>
      </c>
      <c r="J76" s="625">
        <f t="shared" si="36"/>
        <v>106.62939030713578</v>
      </c>
      <c r="K76" s="13"/>
      <c r="L76" s="13"/>
      <c r="M76" s="13"/>
    </row>
    <row r="77" spans="1:13" ht="16.5" hidden="1" customHeight="1" x14ac:dyDescent="0.2">
      <c r="A77" s="622" t="s">
        <v>242</v>
      </c>
      <c r="B77" s="623">
        <v>5338.1</v>
      </c>
      <c r="C77" s="624">
        <f t="shared" si="37"/>
        <v>99.55389946326197</v>
      </c>
      <c r="D77" s="625">
        <f t="shared" si="34"/>
        <v>112.1826664425017</v>
      </c>
      <c r="E77" s="623">
        <v>4023.2</v>
      </c>
      <c r="F77" s="624">
        <f t="shared" si="38"/>
        <v>102.03139661687504</v>
      </c>
      <c r="G77" s="625">
        <f t="shared" si="35"/>
        <v>111.64577054785016</v>
      </c>
      <c r="H77" s="623">
        <v>3547.2</v>
      </c>
      <c r="I77" s="624">
        <f t="shared" si="39"/>
        <v>100.87245344829547</v>
      </c>
      <c r="J77" s="625">
        <f t="shared" si="36"/>
        <v>107.55968209976683</v>
      </c>
      <c r="K77" s="13"/>
      <c r="L77" s="13"/>
      <c r="M77" s="13"/>
    </row>
    <row r="78" spans="1:13" ht="16.5" customHeight="1" thickBot="1" x14ac:dyDescent="0.25">
      <c r="A78" s="891" t="s">
        <v>650</v>
      </c>
      <c r="B78" s="892">
        <v>5620.83</v>
      </c>
      <c r="C78" s="893">
        <f t="shared" si="37"/>
        <v>105.29645379442123</v>
      </c>
      <c r="D78" s="894">
        <f t="shared" si="34"/>
        <v>118.12436953597849</v>
      </c>
      <c r="E78" s="892">
        <v>4152.71</v>
      </c>
      <c r="F78" s="893">
        <f t="shared" si="38"/>
        <v>103.21907933982899</v>
      </c>
      <c r="G78" s="894">
        <f t="shared" si="35"/>
        <v>115.23973648134891</v>
      </c>
      <c r="H78" s="892">
        <v>3701.89</v>
      </c>
      <c r="I78" s="893">
        <f t="shared" si="39"/>
        <v>104.36090437528192</v>
      </c>
      <c r="J78" s="894">
        <f t="shared" si="36"/>
        <v>112.25025698249486</v>
      </c>
      <c r="K78" s="13"/>
      <c r="L78" s="13"/>
      <c r="M78" s="13"/>
    </row>
    <row r="79" spans="1:13" ht="16.5" customHeight="1" thickBot="1" x14ac:dyDescent="0.25">
      <c r="A79" s="1555" t="s">
        <v>651</v>
      </c>
      <c r="B79" s="1556"/>
      <c r="C79" s="1556"/>
      <c r="D79" s="1556"/>
      <c r="E79" s="1556"/>
      <c r="F79" s="1556"/>
      <c r="G79" s="1556"/>
      <c r="H79" s="1556"/>
      <c r="I79" s="1556"/>
      <c r="J79" s="1557"/>
      <c r="K79" s="13"/>
      <c r="L79" s="13"/>
      <c r="M79" s="13"/>
    </row>
    <row r="80" spans="1:13" ht="16.5" customHeight="1" thickBot="1" x14ac:dyDescent="0.25">
      <c r="A80" s="890" t="s">
        <v>14</v>
      </c>
      <c r="B80" s="886">
        <v>5706.68</v>
      </c>
      <c r="C80" s="895">
        <f>B80/B78*100</f>
        <v>101.52735450102566</v>
      </c>
      <c r="D80" s="896">
        <f t="shared" ref="D80:D85" si="40">B80/B$78*100</f>
        <v>101.52735450102566</v>
      </c>
      <c r="E80" s="886">
        <v>4186.66</v>
      </c>
      <c r="F80" s="895">
        <f>E80/E78*100</f>
        <v>100.81753842671412</v>
      </c>
      <c r="G80" s="896">
        <f>E80/E$78*100</f>
        <v>100.81753842671412</v>
      </c>
      <c r="H80" s="886">
        <v>3726.36</v>
      </c>
      <c r="I80" s="895">
        <f>H80/H78*100</f>
        <v>100.66101369840811</v>
      </c>
      <c r="J80" s="896">
        <f>H80/H$78*100</f>
        <v>100.66101369840811</v>
      </c>
      <c r="K80" s="13"/>
      <c r="L80" s="13"/>
      <c r="M80" s="13"/>
    </row>
    <row r="81" spans="1:14" ht="16.5" customHeight="1" thickBot="1" x14ac:dyDescent="0.25">
      <c r="A81" s="890" t="s">
        <v>15</v>
      </c>
      <c r="B81" s="886">
        <v>5725.77</v>
      </c>
      <c r="C81" s="895">
        <f t="shared" ref="C81:C87" si="41">B81/B80*100</f>
        <v>100.33452024644802</v>
      </c>
      <c r="D81" s="896">
        <f t="shared" si="40"/>
        <v>101.86698405751464</v>
      </c>
      <c r="E81" s="886">
        <v>4200.1400000000003</v>
      </c>
      <c r="F81" s="895">
        <f t="shared" ref="F81:F87" si="42">E81/E80*100</f>
        <v>100.32197503499209</v>
      </c>
      <c r="G81" s="896">
        <f>E81/E$78*100</f>
        <v>101.1421457313417</v>
      </c>
      <c r="H81" s="886">
        <v>3745.11</v>
      </c>
      <c r="I81" s="895">
        <f t="shared" ref="I81:I87" si="43">H81/H80*100</f>
        <v>100.50317199626446</v>
      </c>
      <c r="J81" s="896">
        <f>H81/H$78*100</f>
        <v>101.16751173049443</v>
      </c>
      <c r="K81" s="13"/>
      <c r="L81" s="13"/>
      <c r="M81" s="13"/>
    </row>
    <row r="82" spans="1:14" ht="16.5" customHeight="1" thickBot="1" x14ac:dyDescent="0.25">
      <c r="A82" s="889" t="s">
        <v>16</v>
      </c>
      <c r="B82" s="886">
        <v>5740.27</v>
      </c>
      <c r="C82" s="895">
        <f t="shared" si="41"/>
        <v>100.25324104880218</v>
      </c>
      <c r="D82" s="896">
        <f t="shared" si="40"/>
        <v>102.12495307632503</v>
      </c>
      <c r="E82" s="897">
        <v>4242.49</v>
      </c>
      <c r="F82" s="898">
        <f t="shared" si="42"/>
        <v>101.00829972334253</v>
      </c>
      <c r="G82" s="899">
        <f>E82/E$78*100</f>
        <v>102.16196170693354</v>
      </c>
      <c r="H82" s="897">
        <v>3771.9</v>
      </c>
      <c r="I82" s="898">
        <f t="shared" si="43"/>
        <v>100.71533279396331</v>
      </c>
      <c r="J82" s="899">
        <f>H82/H$78*100</f>
        <v>101.89119611873936</v>
      </c>
      <c r="K82" s="13"/>
      <c r="L82" s="13"/>
      <c r="M82" s="13"/>
    </row>
    <row r="83" spans="1:14" ht="16.5" customHeight="1" thickBot="1" x14ac:dyDescent="0.3">
      <c r="A83" s="888" t="s">
        <v>17</v>
      </c>
      <c r="B83" s="886">
        <v>5772.52</v>
      </c>
      <c r="C83" s="895">
        <f t="shared" si="41"/>
        <v>100.56182026280993</v>
      </c>
      <c r="D83" s="896">
        <f t="shared" si="40"/>
        <v>102.69871175609298</v>
      </c>
      <c r="E83" s="887">
        <v>4328.1099999999997</v>
      </c>
      <c r="F83" s="895">
        <f t="shared" si="42"/>
        <v>102.01815443289199</v>
      </c>
      <c r="G83" s="896">
        <f>E83/E78*100</f>
        <v>104.22374786585145</v>
      </c>
      <c r="H83" s="886">
        <v>3872.49</v>
      </c>
      <c r="I83" s="895">
        <f t="shared" si="43"/>
        <v>102.66682573769188</v>
      </c>
      <c r="J83" s="896">
        <f>H83/H78*100</f>
        <v>104.60845676127599</v>
      </c>
      <c r="K83" s="13"/>
      <c r="L83" s="448"/>
      <c r="M83" s="13"/>
    </row>
    <row r="84" spans="1:14" ht="16.5" customHeight="1" thickBot="1" x14ac:dyDescent="0.3">
      <c r="A84" s="888" t="s">
        <v>18</v>
      </c>
      <c r="B84" s="886">
        <v>5814.3</v>
      </c>
      <c r="C84" s="895">
        <f t="shared" si="41"/>
        <v>100.72377401897266</v>
      </c>
      <c r="D84" s="896">
        <f t="shared" si="40"/>
        <v>103.44201834960319</v>
      </c>
      <c r="E84" s="887">
        <v>4385.75</v>
      </c>
      <c r="F84" s="895">
        <f t="shared" si="42"/>
        <v>101.33175912811829</v>
      </c>
      <c r="G84" s="896">
        <f>E84/E78*100</f>
        <v>105.61175714172191</v>
      </c>
      <c r="H84" s="886">
        <v>4036.68</v>
      </c>
      <c r="I84" s="895">
        <f t="shared" si="43"/>
        <v>104.23990765631414</v>
      </c>
      <c r="J84" s="896">
        <f>H84/H78*100</f>
        <v>109.04375872864942</v>
      </c>
      <c r="K84" s="13"/>
      <c r="L84" s="448"/>
      <c r="M84" s="13"/>
    </row>
    <row r="85" spans="1:14" ht="16.5" customHeight="1" thickBot="1" x14ac:dyDescent="0.3">
      <c r="A85" s="888" t="s">
        <v>19</v>
      </c>
      <c r="B85" s="886">
        <v>5874.92</v>
      </c>
      <c r="C85" s="895">
        <f t="shared" si="41"/>
        <v>101.04260186092908</v>
      </c>
      <c r="D85" s="896">
        <f t="shared" si="40"/>
        <v>104.52050675789874</v>
      </c>
      <c r="E85" s="887">
        <v>4588.34</v>
      </c>
      <c r="F85" s="895">
        <f t="shared" si="42"/>
        <v>104.61927834463889</v>
      </c>
      <c r="G85" s="896">
        <f>E85/E78*100</f>
        <v>110.49025816876208</v>
      </c>
      <c r="H85" s="886">
        <v>4233.1899999999996</v>
      </c>
      <c r="I85" s="895">
        <f t="shared" si="43"/>
        <v>104.86810943646758</v>
      </c>
      <c r="J85" s="896">
        <f>H85/H78*100</f>
        <v>114.35212823719776</v>
      </c>
      <c r="K85" s="13"/>
      <c r="L85" s="448"/>
      <c r="M85" s="13"/>
    </row>
    <row r="86" spans="1:14" ht="16.5" customHeight="1" thickBot="1" x14ac:dyDescent="0.3">
      <c r="A86" s="890" t="s">
        <v>221</v>
      </c>
      <c r="B86" s="886">
        <v>6107.5</v>
      </c>
      <c r="C86" s="895">
        <f t="shared" si="41"/>
        <v>103.95886241855207</v>
      </c>
      <c r="D86" s="896">
        <f t="shared" ref="D86" si="44">B86/B$78*100</f>
        <v>108.65832981961738</v>
      </c>
      <c r="E86" s="886">
        <v>4625.53</v>
      </c>
      <c r="F86" s="895">
        <f t="shared" si="42"/>
        <v>100.81053278527745</v>
      </c>
      <c r="G86" s="896">
        <f>E86/E$78*100</f>
        <v>111.38581793575761</v>
      </c>
      <c r="H86" s="886">
        <v>4066.84</v>
      </c>
      <c r="I86" s="895">
        <f t="shared" si="43"/>
        <v>96.070339389443902</v>
      </c>
      <c r="J86" s="896">
        <f>H86/H$78*100</f>
        <v>109.85847769652798</v>
      </c>
      <c r="K86" s="13"/>
      <c r="L86" s="448"/>
      <c r="M86" s="13"/>
    </row>
    <row r="87" spans="1:14" ht="16.5" customHeight="1" thickBot="1" x14ac:dyDescent="0.3">
      <c r="A87" s="890" t="s">
        <v>229</v>
      </c>
      <c r="B87" s="886">
        <v>5974.9</v>
      </c>
      <c r="C87" s="895">
        <f t="shared" si="41"/>
        <v>97.828898894801469</v>
      </c>
      <c r="D87" s="896">
        <f>B87/B$78*100</f>
        <v>106.29924762001342</v>
      </c>
      <c r="E87" s="886">
        <v>4437.6000000000004</v>
      </c>
      <c r="F87" s="895">
        <f t="shared" si="42"/>
        <v>95.937114233395974</v>
      </c>
      <c r="G87" s="896">
        <f>E87/E$78*100</f>
        <v>106.86033939283024</v>
      </c>
      <c r="H87" s="886">
        <v>3839.9</v>
      </c>
      <c r="I87" s="895">
        <f t="shared" si="43"/>
        <v>94.419746043611255</v>
      </c>
      <c r="J87" s="896">
        <f>H87/H$78*100</f>
        <v>103.72809564843905</v>
      </c>
      <c r="K87" s="13"/>
      <c r="L87" s="448"/>
      <c r="M87" s="13"/>
    </row>
    <row r="88" spans="1:14" ht="18" customHeight="1" x14ac:dyDescent="0.2">
      <c r="A88" s="1554" t="s">
        <v>467</v>
      </c>
      <c r="B88" s="1554"/>
      <c r="C88" s="1554"/>
      <c r="D88" s="1554"/>
      <c r="E88" s="1554"/>
      <c r="F88" s="1554"/>
      <c r="G88" s="1554"/>
      <c r="H88" s="1554"/>
      <c r="I88" s="1554"/>
      <c r="J88" s="1554"/>
      <c r="K88" s="13"/>
      <c r="L88" s="13"/>
      <c r="M88" s="13"/>
    </row>
    <row r="89" spans="1:14" ht="9.75" customHeight="1" x14ac:dyDescent="0.2">
      <c r="A89" s="239"/>
      <c r="B89" s="239"/>
      <c r="C89" s="239"/>
      <c r="D89" s="239"/>
      <c r="E89" s="239"/>
      <c r="F89" s="239"/>
      <c r="G89" s="239"/>
      <c r="H89" s="239"/>
      <c r="I89" s="239"/>
      <c r="J89" s="239"/>
      <c r="K89" s="13"/>
      <c r="L89" s="13"/>
      <c r="M89" s="13"/>
    </row>
    <row r="90" spans="1:14" ht="24" customHeight="1" x14ac:dyDescent="0.3">
      <c r="A90" s="1553" t="s">
        <v>626</v>
      </c>
      <c r="B90" s="1553"/>
      <c r="C90" s="1553"/>
      <c r="D90" s="1553"/>
      <c r="E90" s="1553"/>
      <c r="F90" s="1553"/>
      <c r="G90" s="1553"/>
      <c r="H90" s="1553"/>
      <c r="I90" s="1553"/>
      <c r="J90" s="1553"/>
      <c r="K90" s="240"/>
    </row>
    <row r="91" spans="1:14" ht="6" customHeight="1" x14ac:dyDescent="0.25">
      <c r="A91" s="188"/>
      <c r="B91" s="188"/>
      <c r="C91" s="188"/>
      <c r="D91" s="188"/>
      <c r="E91" s="188"/>
      <c r="F91" s="188"/>
      <c r="G91" s="188"/>
      <c r="H91" s="17"/>
      <c r="I91" s="17"/>
      <c r="J91" s="17"/>
    </row>
    <row r="93" spans="1:14" x14ac:dyDescent="0.25">
      <c r="N93" s="241"/>
    </row>
    <row r="94" spans="1:14" x14ac:dyDescent="0.25">
      <c r="N94" s="241"/>
    </row>
    <row r="95" spans="1:14" x14ac:dyDescent="0.25">
      <c r="N95" s="241"/>
    </row>
    <row r="96" spans="1:14" x14ac:dyDescent="0.25">
      <c r="N96" s="241"/>
    </row>
    <row r="97" spans="13:14" x14ac:dyDescent="0.25">
      <c r="N97" s="241"/>
    </row>
    <row r="98" spans="13:14" x14ac:dyDescent="0.25">
      <c r="N98" s="241"/>
    </row>
    <row r="99" spans="13:14" x14ac:dyDescent="0.25">
      <c r="M99" s="241"/>
      <c r="N99" s="241"/>
    </row>
    <row r="100" spans="13:14" x14ac:dyDescent="0.25">
      <c r="M100" s="241"/>
      <c r="N100" s="241"/>
    </row>
    <row r="101" spans="13:14" x14ac:dyDescent="0.25">
      <c r="M101" s="241"/>
      <c r="N101" s="241"/>
    </row>
    <row r="102" spans="13:14" x14ac:dyDescent="0.25">
      <c r="M102" s="241"/>
      <c r="N102" s="241"/>
    </row>
    <row r="103" spans="13:14" x14ac:dyDescent="0.25">
      <c r="M103" s="241"/>
      <c r="N103" s="241"/>
    </row>
    <row r="104" spans="13:14" x14ac:dyDescent="0.25">
      <c r="M104" s="241"/>
      <c r="N104" s="241"/>
    </row>
    <row r="105" spans="13:14" x14ac:dyDescent="0.25">
      <c r="M105" s="241"/>
      <c r="N105" s="241"/>
    </row>
    <row r="106" spans="13:14" x14ac:dyDescent="0.25">
      <c r="M106" s="241"/>
      <c r="N106" s="241"/>
    </row>
    <row r="107" spans="13:14" x14ac:dyDescent="0.25">
      <c r="M107" s="241"/>
    </row>
    <row r="108" spans="13:14" x14ac:dyDescent="0.25">
      <c r="M108" s="241"/>
    </row>
    <row r="109" spans="13:14" x14ac:dyDescent="0.25">
      <c r="M109" s="241"/>
    </row>
    <row r="110" spans="13:14" x14ac:dyDescent="0.25">
      <c r="M110" s="241"/>
    </row>
    <row r="111" spans="13:14" x14ac:dyDescent="0.25">
      <c r="M111" s="241"/>
    </row>
    <row r="112" spans="13:14" x14ac:dyDescent="0.25">
      <c r="M112" s="241"/>
    </row>
  </sheetData>
  <mergeCells count="19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90:J90"/>
    <mergeCell ref="A88:J88"/>
    <mergeCell ref="A66:J66"/>
    <mergeCell ref="A79:J79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O43"/>
  <sheetViews>
    <sheetView view="pageBreakPreview" zoomScale="84" zoomScaleNormal="90" zoomScaleSheetLayoutView="84" workbookViewId="0">
      <selection activeCell="J24" sqref="J24"/>
    </sheetView>
  </sheetViews>
  <sheetFormatPr defaultColWidth="9.140625" defaultRowHeight="16.5" x14ac:dyDescent="0.2"/>
  <cols>
    <col min="1" max="1" width="41.7109375" style="12" customWidth="1"/>
    <col min="2" max="2" width="11.28515625" style="12" customWidth="1"/>
    <col min="3" max="5" width="13.28515625" style="49" customWidth="1"/>
    <col min="6" max="6" width="12.85546875" style="50" customWidth="1"/>
    <col min="7" max="16384" width="9.140625" style="12"/>
  </cols>
  <sheetData>
    <row r="1" spans="1:15" ht="40.5" customHeight="1" x14ac:dyDescent="0.2">
      <c r="A1" s="1579" t="s">
        <v>810</v>
      </c>
      <c r="B1" s="1579"/>
      <c r="C1" s="1579"/>
      <c r="D1" s="1579"/>
      <c r="E1" s="1579"/>
      <c r="F1" s="1579"/>
    </row>
    <row r="2" spans="1:15" ht="13.5" customHeight="1" thickBot="1" x14ac:dyDescent="0.25"/>
    <row r="3" spans="1:15" ht="15.75" customHeight="1" x14ac:dyDescent="0.2">
      <c r="A3" s="1444" t="s">
        <v>104</v>
      </c>
      <c r="B3" s="1582" t="s">
        <v>525</v>
      </c>
      <c r="C3" s="1580" t="s">
        <v>836</v>
      </c>
      <c r="D3" s="1580" t="s">
        <v>645</v>
      </c>
      <c r="E3" s="1580" t="s">
        <v>844</v>
      </c>
      <c r="F3" s="1537" t="s">
        <v>845</v>
      </c>
    </row>
    <row r="4" spans="1:15" ht="45.75" customHeight="1" thickBot="1" x14ac:dyDescent="0.25">
      <c r="A4" s="1445"/>
      <c r="B4" s="1583"/>
      <c r="C4" s="1532"/>
      <c r="D4" s="1532"/>
      <c r="E4" s="1532"/>
      <c r="F4" s="1581"/>
    </row>
    <row r="5" spans="1:15" s="51" customFormat="1" ht="47.25" x14ac:dyDescent="0.2">
      <c r="A5" s="724" t="s">
        <v>155</v>
      </c>
      <c r="B5" s="730" t="s">
        <v>694</v>
      </c>
      <c r="C5" s="831">
        <f>C7+C9+C11</f>
        <v>27686.998474386874</v>
      </c>
      <c r="D5" s="831">
        <f>D7+D9+D11</f>
        <v>44013.92848715026</v>
      </c>
      <c r="E5" s="831">
        <f>E7+E9+E11</f>
        <v>29665.490612780653</v>
      </c>
      <c r="F5" s="831">
        <f>E5/C5*100</f>
        <v>107.14592497350002</v>
      </c>
    </row>
    <row r="6" spans="1:15" ht="15.75" customHeight="1" x14ac:dyDescent="0.25">
      <c r="A6" s="725" t="s">
        <v>47</v>
      </c>
      <c r="B6" s="731"/>
      <c r="C6" s="1348"/>
      <c r="D6" s="1348"/>
      <c r="E6" s="1350"/>
      <c r="F6" s="1348"/>
    </row>
    <row r="7" spans="1:15" ht="16.5" hidden="1" customHeight="1" x14ac:dyDescent="0.25">
      <c r="A7" s="726" t="s">
        <v>269</v>
      </c>
      <c r="B7" s="731" t="s">
        <v>694</v>
      </c>
      <c r="C7" s="1348"/>
      <c r="D7" s="1348"/>
      <c r="E7" s="1348"/>
      <c r="F7" s="1348" t="e">
        <f>E7/C7*100</f>
        <v>#DIV/0!</v>
      </c>
    </row>
    <row r="8" spans="1:15" hidden="1" x14ac:dyDescent="0.25">
      <c r="A8" s="727" t="s">
        <v>46</v>
      </c>
      <c r="B8" s="732" t="s">
        <v>33</v>
      </c>
      <c r="C8" s="832"/>
      <c r="D8" s="832"/>
      <c r="E8" s="832">
        <f>E7/E5*100</f>
        <v>0</v>
      </c>
      <c r="F8" s="1348"/>
    </row>
    <row r="9" spans="1:15" s="2" customFormat="1" ht="18" customHeight="1" x14ac:dyDescent="0.25">
      <c r="A9" s="726" t="s">
        <v>276</v>
      </c>
      <c r="B9" s="731" t="s">
        <v>694</v>
      </c>
      <c r="C9" s="1348">
        <f>'на 01.09.17'!H69</f>
        <v>23086.529974386875</v>
      </c>
      <c r="D9" s="1348">
        <f>'на 01.09.17'!M69</f>
        <v>36772.592787150264</v>
      </c>
      <c r="E9" s="1348">
        <f>'на 01.09.17'!R130</f>
        <v>24899.533312780655</v>
      </c>
      <c r="F9" s="1348">
        <f>E9/C9*100</f>
        <v>107.85307857181307</v>
      </c>
      <c r="G9" s="186"/>
      <c r="H9" s="186"/>
      <c r="K9" s="209"/>
    </row>
    <row r="10" spans="1:15" x14ac:dyDescent="0.25">
      <c r="A10" s="727" t="s">
        <v>46</v>
      </c>
      <c r="B10" s="732" t="s">
        <v>33</v>
      </c>
      <c r="C10" s="832">
        <f>C9/C5*100</f>
        <v>83.3840114367909</v>
      </c>
      <c r="D10" s="832">
        <f>D9/D5*100</f>
        <v>83.547626969689645</v>
      </c>
      <c r="E10" s="832">
        <f>E9/E5*100</f>
        <v>83.934338514035218</v>
      </c>
      <c r="F10" s="1348"/>
      <c r="G10" s="1393"/>
    </row>
    <row r="11" spans="1:15" ht="31.5" x14ac:dyDescent="0.2">
      <c r="A11" s="728" t="s">
        <v>362</v>
      </c>
      <c r="B11" s="733" t="s">
        <v>694</v>
      </c>
      <c r="C11" s="1348">
        <f>'на 01.09.17'!F69</f>
        <v>4600.4684999999999</v>
      </c>
      <c r="D11" s="1348">
        <f>'на 01.09.17'!K69</f>
        <v>7241.3356999999996</v>
      </c>
      <c r="E11" s="1348">
        <f>'на 01.09.17'!P69</f>
        <v>4765.9573</v>
      </c>
      <c r="F11" s="1348">
        <f>E11/C11*100</f>
        <v>103.59721624004163</v>
      </c>
    </row>
    <row r="12" spans="1:15" ht="17.25" thickBot="1" x14ac:dyDescent="0.3">
      <c r="A12" s="729" t="s">
        <v>46</v>
      </c>
      <c r="B12" s="734" t="s">
        <v>33</v>
      </c>
      <c r="C12" s="833">
        <f>C11/C5*100</f>
        <v>16.615988563209097</v>
      </c>
      <c r="D12" s="833">
        <f>D11/D5*100</f>
        <v>16.452373030310362</v>
      </c>
      <c r="E12" s="833">
        <f>E11/E5*100</f>
        <v>16.065661485964785</v>
      </c>
      <c r="F12" s="1346"/>
    </row>
    <row r="13" spans="1:15" ht="15.75" x14ac:dyDescent="0.2">
      <c r="A13" s="1578"/>
      <c r="B13" s="1578"/>
      <c r="C13" s="1578"/>
      <c r="D13" s="1578"/>
      <c r="E13" s="1578"/>
      <c r="F13" s="1578"/>
    </row>
    <row r="14" spans="1:15" s="13" customFormat="1" ht="16.5" customHeight="1" x14ac:dyDescent="0.25">
      <c r="A14" s="1577"/>
      <c r="B14" s="1470"/>
      <c r="C14" s="1470"/>
      <c r="D14" s="1470"/>
      <c r="E14" s="1470"/>
      <c r="F14" s="1470"/>
      <c r="I14" s="52"/>
      <c r="K14" s="52"/>
      <c r="M14" s="52"/>
      <c r="O14" s="52"/>
    </row>
    <row r="15" spans="1:15" s="13" customFormat="1" x14ac:dyDescent="0.25">
      <c r="A15" s="135"/>
      <c r="B15" s="136"/>
      <c r="C15" s="137"/>
      <c r="D15" s="137"/>
      <c r="E15" s="138"/>
      <c r="F15" s="139"/>
    </row>
    <row r="16" spans="1:15" s="13" customFormat="1" x14ac:dyDescent="0.25">
      <c r="A16" s="135"/>
      <c r="B16" s="136"/>
      <c r="C16" s="137"/>
      <c r="D16" s="137"/>
      <c r="E16" s="138"/>
      <c r="F16" s="139"/>
    </row>
    <row r="17" spans="1:6" s="13" customFormat="1" x14ac:dyDescent="0.25">
      <c r="A17" s="135"/>
      <c r="B17" s="136"/>
      <c r="C17" s="137"/>
      <c r="D17" s="137"/>
      <c r="E17" s="138"/>
      <c r="F17" s="139"/>
    </row>
    <row r="18" spans="1:6" s="13" customFormat="1" x14ac:dyDescent="0.25">
      <c r="A18" s="135"/>
      <c r="B18" s="136"/>
      <c r="C18" s="137"/>
      <c r="D18" s="137"/>
      <c r="E18" s="138"/>
      <c r="F18" s="139"/>
    </row>
    <row r="19" spans="1:6" s="13" customFormat="1" x14ac:dyDescent="0.25">
      <c r="A19" s="135"/>
      <c r="B19" s="136"/>
      <c r="C19" s="137"/>
      <c r="D19" s="137"/>
      <c r="E19" s="138"/>
      <c r="F19" s="139"/>
    </row>
    <row r="20" spans="1:6" s="13" customFormat="1" x14ac:dyDescent="0.25">
      <c r="A20" s="135"/>
      <c r="B20" s="136"/>
      <c r="C20" s="137"/>
      <c r="D20" s="137"/>
      <c r="E20" s="138"/>
      <c r="F20" s="139"/>
    </row>
    <row r="21" spans="1:6" s="13" customFormat="1" x14ac:dyDescent="0.25">
      <c r="A21" s="135"/>
      <c r="B21" s="136"/>
      <c r="C21" s="137"/>
      <c r="D21" s="137"/>
      <c r="E21" s="138"/>
      <c r="F21" s="139"/>
    </row>
    <row r="22" spans="1:6" s="13" customFormat="1" x14ac:dyDescent="0.25">
      <c r="A22" s="135"/>
      <c r="B22" s="136"/>
      <c r="C22" s="137"/>
      <c r="D22" s="137"/>
      <c r="E22" s="138"/>
      <c r="F22" s="139"/>
    </row>
    <row r="23" spans="1:6" s="13" customFormat="1" x14ac:dyDescent="0.25">
      <c r="A23" s="135"/>
      <c r="B23" s="136"/>
      <c r="C23" s="137"/>
      <c r="D23" s="137"/>
      <c r="E23" s="138"/>
      <c r="F23" s="139"/>
    </row>
    <row r="24" spans="1:6" s="13" customFormat="1" x14ac:dyDescent="0.25">
      <c r="A24" s="135"/>
      <c r="B24" s="136"/>
      <c r="C24" s="137"/>
      <c r="D24" s="137"/>
      <c r="E24" s="138"/>
      <c r="F24" s="139"/>
    </row>
    <row r="25" spans="1:6" s="13" customFormat="1" x14ac:dyDescent="0.25">
      <c r="A25" s="135"/>
      <c r="B25" s="136"/>
      <c r="C25" s="137"/>
      <c r="D25" s="137"/>
      <c r="E25" s="138"/>
      <c r="F25" s="139"/>
    </row>
    <row r="26" spans="1:6" s="13" customFormat="1" x14ac:dyDescent="0.25">
      <c r="A26" s="135"/>
      <c r="B26" s="136"/>
      <c r="C26" s="137"/>
      <c r="D26" s="137"/>
      <c r="E26" s="138"/>
      <c r="F26" s="139"/>
    </row>
    <row r="27" spans="1:6" ht="21" customHeight="1" x14ac:dyDescent="0.2"/>
    <row r="28" spans="1:6" ht="21" customHeight="1" x14ac:dyDescent="0.2"/>
    <row r="29" spans="1:6" ht="21" customHeight="1" x14ac:dyDescent="0.2"/>
    <row r="30" spans="1:6" ht="18.75" customHeight="1" x14ac:dyDescent="0.2">
      <c r="C30" s="12"/>
      <c r="D30" s="12"/>
      <c r="E30" s="12"/>
      <c r="F30" s="12"/>
    </row>
    <row r="33" spans="3:6" ht="66.75" customHeight="1" x14ac:dyDescent="0.2">
      <c r="C33" s="12"/>
      <c r="D33" s="12"/>
      <c r="E33" s="12"/>
      <c r="F33" s="12"/>
    </row>
    <row r="34" spans="3:6" ht="12.75" x14ac:dyDescent="0.2">
      <c r="C34" s="12"/>
      <c r="D34" s="12"/>
      <c r="E34" s="12"/>
      <c r="F34" s="12"/>
    </row>
    <row r="35" spans="3:6" ht="16.5" customHeight="1" x14ac:dyDescent="0.2">
      <c r="C35" s="12"/>
      <c r="D35" s="12"/>
      <c r="E35" s="12"/>
      <c r="F35" s="12"/>
    </row>
    <row r="36" spans="3:6" ht="12.75" customHeight="1" x14ac:dyDescent="0.2">
      <c r="C36" s="12"/>
      <c r="D36" s="12"/>
      <c r="E36" s="12"/>
      <c r="F36" s="12"/>
    </row>
    <row r="37" spans="3:6" ht="12.75" x14ac:dyDescent="0.2">
      <c r="C37" s="12"/>
      <c r="D37" s="12"/>
      <c r="E37" s="12"/>
      <c r="F37" s="12"/>
    </row>
    <row r="38" spans="3:6" ht="12.75" x14ac:dyDescent="0.2">
      <c r="C38" s="12"/>
      <c r="D38" s="12"/>
      <c r="E38" s="12"/>
      <c r="F38" s="12"/>
    </row>
    <row r="39" spans="3:6" ht="12.75" x14ac:dyDescent="0.2">
      <c r="C39" s="12"/>
      <c r="D39" s="12"/>
      <c r="E39" s="12"/>
      <c r="F39" s="12"/>
    </row>
    <row r="40" spans="3:6" ht="12.75" x14ac:dyDescent="0.2">
      <c r="C40" s="12"/>
      <c r="D40" s="12"/>
      <c r="E40" s="12"/>
      <c r="F40" s="12"/>
    </row>
    <row r="41" spans="3:6" ht="12.75" x14ac:dyDescent="0.2">
      <c r="C41" s="12"/>
      <c r="D41" s="12"/>
      <c r="E41" s="12"/>
      <c r="F41" s="12"/>
    </row>
    <row r="42" spans="3:6" ht="12.75" x14ac:dyDescent="0.2">
      <c r="C42" s="12"/>
      <c r="D42" s="12"/>
      <c r="E42" s="12"/>
      <c r="F42" s="12"/>
    </row>
    <row r="43" spans="3:6" ht="12.75" x14ac:dyDescent="0.2">
      <c r="C43" s="12"/>
      <c r="D43" s="12"/>
      <c r="E43" s="12"/>
      <c r="F43" s="12"/>
    </row>
  </sheetData>
  <mergeCells count="9">
    <mergeCell ref="A14:F14"/>
    <mergeCell ref="A13:F13"/>
    <mergeCell ref="A1:F1"/>
    <mergeCell ref="A3:A4"/>
    <mergeCell ref="C3:C4"/>
    <mergeCell ref="E3:E4"/>
    <mergeCell ref="F3:F4"/>
    <mergeCell ref="B3:B4"/>
    <mergeCell ref="D3:D4"/>
  </mergeCells>
  <phoneticPr fontId="0" type="noConversion"/>
  <printOptions horizontalCentered="1"/>
  <pageMargins left="1.1023622047244095" right="0.31496062992125984" top="0.6692913385826772" bottom="0.31496062992125984" header="0.31496062992125984" footer="0.39370078740157483"/>
  <pageSetup paperSize="9" scale="84" orientation="portrait" r:id="rId1"/>
  <headerFooter alignWithMargins="0">
    <oddFooter>&amp;C6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31"/>
  <sheetViews>
    <sheetView view="pageBreakPreview" topLeftCell="A57" zoomScale="69" zoomScaleNormal="100" zoomScaleSheetLayoutView="69" workbookViewId="0">
      <selection activeCell="J24" sqref="J24"/>
    </sheetView>
  </sheetViews>
  <sheetFormatPr defaultColWidth="9.140625" defaultRowHeight="15" x14ac:dyDescent="0.25"/>
  <cols>
    <col min="1" max="1" width="8.140625" style="4" customWidth="1"/>
    <col min="2" max="2" width="108" style="186" customWidth="1"/>
    <col min="3" max="3" width="10.140625" style="54" customWidth="1"/>
    <col min="4" max="4" width="13.140625" style="54" customWidth="1"/>
    <col min="5" max="5" width="14.42578125" style="54" customWidth="1"/>
    <col min="6" max="6" width="10.42578125" style="54" customWidth="1"/>
    <col min="7" max="7" width="14.5703125" style="54" customWidth="1"/>
    <col min="8" max="8" width="12" style="54" customWidth="1"/>
    <col min="9" max="9" width="13.5703125" style="55" customWidth="1"/>
    <col min="10" max="10" width="14.5703125" style="55" customWidth="1"/>
    <col min="11" max="11" width="11.85546875" style="55" customWidth="1"/>
    <col min="12" max="12" width="15.140625" style="55" customWidth="1"/>
    <col min="13" max="13" width="11.85546875" style="55" customWidth="1"/>
    <col min="14" max="14" width="14" style="55" customWidth="1"/>
    <col min="15" max="15" width="14.42578125" style="55" customWidth="1"/>
    <col min="16" max="16" width="11.85546875" style="55" customWidth="1"/>
    <col min="17" max="17" width="14.42578125" style="55" customWidth="1"/>
    <col min="18" max="18" width="11.85546875" style="55" customWidth="1"/>
    <col min="19" max="19" width="10.5703125" style="75" hidden="1" customWidth="1"/>
    <col min="20" max="20" width="15.85546875" style="76" hidden="1" customWidth="1"/>
    <col min="21" max="21" width="9.140625" style="186"/>
    <col min="22" max="16384" width="9.140625" style="2"/>
  </cols>
  <sheetData>
    <row r="1" spans="2:21" ht="15" customHeight="1" x14ac:dyDescent="0.2">
      <c r="B1" s="1208"/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8"/>
      <c r="N1" s="1208"/>
      <c r="O1" s="1208"/>
      <c r="P1" s="1208"/>
      <c r="Q1" s="1208"/>
      <c r="R1" s="1208"/>
      <c r="S1" s="1208"/>
      <c r="T1" s="1208"/>
      <c r="U1" s="1208"/>
    </row>
    <row r="2" spans="2:21" ht="17.25" customHeight="1" x14ac:dyDescent="0.25"/>
    <row r="3" spans="2:21" ht="15.75" customHeight="1" x14ac:dyDescent="0.25"/>
    <row r="12" spans="2:21" s="4" customFormat="1" ht="12.75" x14ac:dyDescent="0.2"/>
    <row r="39" spans="1:18" s="53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s="4" customFormat="1" ht="12.75" x14ac:dyDescent="0.2"/>
    <row r="41" spans="1:18" s="4" customFormat="1" ht="12.75" x14ac:dyDescent="0.2"/>
    <row r="42" spans="1:18" s="4" customFormat="1" ht="12.75" x14ac:dyDescent="0.2"/>
    <row r="43" spans="1:18" s="4" customFormat="1" ht="12.75" x14ac:dyDescent="0.2"/>
    <row r="44" spans="1:18" s="4" customFormat="1" ht="12.75" x14ac:dyDescent="0.2"/>
    <row r="45" spans="1:18" s="4" customFormat="1" ht="12.75" x14ac:dyDescent="0.2"/>
    <row r="46" spans="1:18" s="4" customFormat="1" ht="12.75" x14ac:dyDescent="0.2"/>
    <row r="47" spans="1:18" s="4" customFormat="1" ht="18" customHeight="1" x14ac:dyDescent="0.2"/>
    <row r="48" spans="1:18" s="4" customFormat="1" ht="12.75" x14ac:dyDescent="0.2"/>
    <row r="49" spans="1:18" s="4" customFormat="1" ht="12.75" x14ac:dyDescent="0.2"/>
    <row r="50" spans="1:18" s="4" customFormat="1" ht="12.75" x14ac:dyDescent="0.2"/>
    <row r="51" spans="1:18" s="4" customFormat="1" ht="15.75" customHeight="1" x14ac:dyDescent="0.2"/>
    <row r="52" spans="1:18" s="4" customFormat="1" ht="15.75" customHeight="1" x14ac:dyDescent="0.2"/>
    <row r="53" spans="1:18" s="4" customFormat="1" ht="15.75" customHeight="1" x14ac:dyDescent="0.2"/>
    <row r="54" spans="1:18" ht="15.75" customHeight="1" x14ac:dyDescent="0.25">
      <c r="B54" s="4"/>
      <c r="I54" s="96"/>
      <c r="J54" s="96"/>
      <c r="K54" s="96"/>
      <c r="L54" s="96"/>
      <c r="M54" s="96"/>
      <c r="N54" s="96"/>
      <c r="O54" s="96"/>
      <c r="P54" s="96"/>
      <c r="Q54" s="96"/>
      <c r="R54" s="96"/>
    </row>
    <row r="55" spans="1:18" ht="15.75" customHeight="1" x14ac:dyDescent="0.25">
      <c r="B55" s="4"/>
      <c r="I55" s="96"/>
      <c r="J55" s="96"/>
      <c r="K55" s="96"/>
      <c r="L55" s="96"/>
      <c r="M55" s="96"/>
      <c r="N55" s="96"/>
      <c r="O55" s="96"/>
      <c r="P55" s="96"/>
      <c r="Q55" s="96"/>
      <c r="R55" s="96"/>
    </row>
    <row r="56" spans="1:18" ht="15" customHeight="1" x14ac:dyDescent="0.25">
      <c r="B56" s="4"/>
      <c r="I56" s="96"/>
      <c r="J56" s="96"/>
      <c r="K56" s="96"/>
      <c r="L56" s="96"/>
      <c r="M56" s="96"/>
      <c r="N56" s="96"/>
      <c r="O56" s="96"/>
      <c r="P56" s="96"/>
      <c r="Q56" s="96"/>
      <c r="R56" s="96"/>
    </row>
    <row r="57" spans="1:18" ht="15.75" customHeight="1" x14ac:dyDescent="0.25">
      <c r="B57" s="4"/>
      <c r="I57" s="96"/>
      <c r="J57" s="96"/>
      <c r="K57" s="96"/>
      <c r="L57" s="96"/>
      <c r="M57" s="96"/>
      <c r="N57" s="96"/>
      <c r="O57" s="96"/>
      <c r="P57" s="96"/>
      <c r="Q57" s="96"/>
      <c r="R57" s="96"/>
    </row>
    <row r="58" spans="1:18" ht="15.75" customHeight="1" x14ac:dyDescent="0.25">
      <c r="B58" s="4"/>
      <c r="I58" s="96"/>
      <c r="J58" s="96"/>
      <c r="K58" s="96"/>
      <c r="L58" s="96"/>
      <c r="M58" s="96"/>
      <c r="N58" s="96"/>
      <c r="O58" s="96"/>
      <c r="P58" s="96"/>
      <c r="Q58" s="96"/>
      <c r="R58" s="96"/>
    </row>
    <row r="59" spans="1:18" ht="15.75" customHeight="1" x14ac:dyDescent="0.25">
      <c r="B59" s="4"/>
      <c r="I59" s="96"/>
      <c r="J59" s="96"/>
      <c r="K59" s="96"/>
      <c r="L59" s="96"/>
      <c r="M59" s="96"/>
      <c r="N59" s="96"/>
      <c r="O59" s="96"/>
      <c r="P59" s="96"/>
      <c r="Q59" s="96"/>
      <c r="R59" s="96"/>
    </row>
    <row r="60" spans="1:18" ht="15.75" customHeight="1" x14ac:dyDescent="0.25">
      <c r="B60" s="4"/>
      <c r="I60" s="96"/>
      <c r="J60" s="96"/>
      <c r="K60" s="96"/>
      <c r="L60" s="96"/>
      <c r="M60" s="96"/>
      <c r="N60" s="96"/>
      <c r="O60" s="96"/>
      <c r="P60" s="96"/>
      <c r="Q60" s="96"/>
      <c r="R60" s="96"/>
    </row>
    <row r="61" spans="1:18" ht="15.75" customHeight="1" x14ac:dyDescent="0.25">
      <c r="B61" s="4"/>
      <c r="I61" s="96"/>
      <c r="J61" s="96"/>
      <c r="K61" s="96"/>
      <c r="L61" s="96"/>
      <c r="M61" s="96"/>
      <c r="N61" s="96"/>
      <c r="O61" s="96"/>
      <c r="P61" s="96"/>
      <c r="Q61" s="96"/>
      <c r="R61" s="96"/>
    </row>
    <row r="62" spans="1:18" ht="15" customHeight="1" x14ac:dyDescent="0.25">
      <c r="B62" s="4"/>
      <c r="I62" s="96"/>
      <c r="J62" s="96"/>
      <c r="K62" s="96"/>
      <c r="L62" s="96"/>
      <c r="M62" s="96"/>
      <c r="N62" s="96"/>
      <c r="O62" s="96"/>
      <c r="P62" s="96"/>
      <c r="Q62" s="96"/>
      <c r="R62" s="96"/>
    </row>
    <row r="63" spans="1:18" ht="17.25" customHeight="1" x14ac:dyDescent="0.25"/>
    <row r="64" spans="1:18" ht="21" customHeight="1" x14ac:dyDescent="0.25">
      <c r="A64" s="1587" t="s">
        <v>807</v>
      </c>
      <c r="B64" s="1587"/>
      <c r="C64" s="1587"/>
      <c r="D64" s="1587"/>
      <c r="E64" s="1587"/>
      <c r="F64" s="1587"/>
      <c r="G64" s="1587"/>
      <c r="H64" s="1587"/>
      <c r="I64" s="1587"/>
      <c r="J64" s="1587"/>
      <c r="K64" s="1587"/>
      <c r="L64" s="1587"/>
      <c r="M64" s="1587"/>
      <c r="N64" s="1587"/>
      <c r="O64" s="1587"/>
      <c r="P64" s="1587"/>
      <c r="Q64" s="1587"/>
      <c r="R64" s="1587"/>
    </row>
    <row r="65" spans="1:20" ht="15" customHeight="1" thickBot="1" x14ac:dyDescent="0.35">
      <c r="A65" s="1243"/>
      <c r="B65" s="1243"/>
      <c r="C65" s="1243"/>
      <c r="D65" s="1243"/>
      <c r="E65" s="1243"/>
      <c r="F65" s="1243"/>
      <c r="G65" s="1243"/>
      <c r="H65" s="1243"/>
      <c r="I65" s="1243"/>
      <c r="J65" s="1243"/>
      <c r="K65" s="1243"/>
      <c r="L65" s="1243"/>
      <c r="M65" s="1243"/>
      <c r="N65" s="1243"/>
      <c r="O65" s="1243"/>
      <c r="P65" s="1243"/>
      <c r="Q65" s="1586" t="s">
        <v>694</v>
      </c>
      <c r="R65" s="1586"/>
      <c r="S65" s="1144"/>
      <c r="T65" s="1196"/>
    </row>
    <row r="66" spans="1:20" ht="21" customHeight="1" thickBot="1" x14ac:dyDescent="0.35">
      <c r="A66" s="1209"/>
      <c r="B66" s="1209"/>
      <c r="C66" s="1598" t="s">
        <v>186</v>
      </c>
      <c r="D66" s="1595" t="s">
        <v>847</v>
      </c>
      <c r="E66" s="1596"/>
      <c r="F66" s="1596"/>
      <c r="G66" s="1596"/>
      <c r="H66" s="1597"/>
      <c r="I66" s="1592" t="s">
        <v>806</v>
      </c>
      <c r="J66" s="1593"/>
      <c r="K66" s="1593"/>
      <c r="L66" s="1593"/>
      <c r="M66" s="1594"/>
      <c r="N66" s="1592" t="s">
        <v>846</v>
      </c>
      <c r="O66" s="1593"/>
      <c r="P66" s="1593"/>
      <c r="Q66" s="1593"/>
      <c r="R66" s="1594"/>
      <c r="S66" s="1212"/>
      <c r="T66" s="1201"/>
    </row>
    <row r="67" spans="1:20" ht="23.25" customHeight="1" thickBot="1" x14ac:dyDescent="0.35">
      <c r="A67" s="1210"/>
      <c r="B67" s="1210"/>
      <c r="C67" s="1599"/>
      <c r="D67" s="1588" t="s">
        <v>48</v>
      </c>
      <c r="E67" s="1584" t="s">
        <v>187</v>
      </c>
      <c r="F67" s="1585"/>
      <c r="G67" s="1584" t="s">
        <v>823</v>
      </c>
      <c r="H67" s="1585"/>
      <c r="I67" s="1590" t="s">
        <v>48</v>
      </c>
      <c r="J67" s="1584" t="s">
        <v>187</v>
      </c>
      <c r="K67" s="1585"/>
      <c r="L67" s="1584" t="s">
        <v>188</v>
      </c>
      <c r="M67" s="1585"/>
      <c r="N67" s="1590" t="s">
        <v>48</v>
      </c>
      <c r="O67" s="1584" t="s">
        <v>187</v>
      </c>
      <c r="P67" s="1585"/>
      <c r="Q67" s="1584" t="s">
        <v>188</v>
      </c>
      <c r="R67" s="1585"/>
      <c r="S67" s="1240" t="s">
        <v>189</v>
      </c>
      <c r="T67" s="1213"/>
    </row>
    <row r="68" spans="1:20" ht="96" customHeight="1" thickBot="1" x14ac:dyDescent="0.35">
      <c r="A68" s="1211"/>
      <c r="B68" s="1211"/>
      <c r="C68" s="1600"/>
      <c r="D68" s="1589"/>
      <c r="E68" s="1197" t="s">
        <v>400</v>
      </c>
      <c r="F68" s="1198" t="s">
        <v>49</v>
      </c>
      <c r="G68" s="1197" t="s">
        <v>400</v>
      </c>
      <c r="H68" s="348" t="s">
        <v>49</v>
      </c>
      <c r="I68" s="1591"/>
      <c r="J68" s="1197" t="s">
        <v>400</v>
      </c>
      <c r="K68" s="1198" t="s">
        <v>49</v>
      </c>
      <c r="L68" s="1197" t="s">
        <v>400</v>
      </c>
      <c r="M68" s="348" t="s">
        <v>49</v>
      </c>
      <c r="N68" s="1591"/>
      <c r="O68" s="1197" t="s">
        <v>400</v>
      </c>
      <c r="P68" s="348" t="s">
        <v>49</v>
      </c>
      <c r="Q68" s="1197" t="s">
        <v>400</v>
      </c>
      <c r="R68" s="348" t="s">
        <v>49</v>
      </c>
      <c r="S68" s="1199" t="s">
        <v>190</v>
      </c>
      <c r="T68" s="1200" t="s">
        <v>49</v>
      </c>
    </row>
    <row r="69" spans="1:20" ht="21" thickBot="1" x14ac:dyDescent="0.35">
      <c r="A69" s="306" t="s">
        <v>76</v>
      </c>
      <c r="B69" s="307" t="s">
        <v>254</v>
      </c>
      <c r="C69" s="308"/>
      <c r="D69" s="336">
        <f>F69+H69</f>
        <v>27686.998474386874</v>
      </c>
      <c r="E69" s="1265">
        <f>F69/D69*100</f>
        <v>16.615988563209097</v>
      </c>
      <c r="F69" s="1253">
        <f>F70+F102</f>
        <v>4600.4684999999999</v>
      </c>
      <c r="G69" s="1265">
        <f t="shared" ref="G69:G74" si="0">H69/D69*100</f>
        <v>83.3840114367909</v>
      </c>
      <c r="H69" s="1254">
        <f>H70+H102</f>
        <v>23086.529974386875</v>
      </c>
      <c r="I69" s="309">
        <f>K69+M69</f>
        <v>44013.92848715026</v>
      </c>
      <c r="J69" s="1136">
        <f>K69/I69*100</f>
        <v>16.452373030310362</v>
      </c>
      <c r="K69" s="310">
        <f>K70+K102</f>
        <v>7241.3356999999996</v>
      </c>
      <c r="L69" s="1137">
        <f>M69/I69*100</f>
        <v>83.547626969689645</v>
      </c>
      <c r="M69" s="311">
        <f>M70+M102</f>
        <v>36772.592787150264</v>
      </c>
      <c r="N69" s="309">
        <f>P69+R69</f>
        <v>29665.490612780653</v>
      </c>
      <c r="O69" s="1136">
        <f>P69/N69*100</f>
        <v>16.065661485964785</v>
      </c>
      <c r="P69" s="310">
        <f>P70+P102</f>
        <v>4765.9573</v>
      </c>
      <c r="Q69" s="1137">
        <f>R69/N69*100</f>
        <v>83.934338514035218</v>
      </c>
      <c r="R69" s="311">
        <f>R70+R102</f>
        <v>24899.533312780655</v>
      </c>
      <c r="S69" s="108" t="e">
        <f>T69/N69*100</f>
        <v>#REF!</v>
      </c>
      <c r="T69" s="80" t="e">
        <f>T71+T72+#REF!+T73+#REF!+T74+T75+T77+T83+T87+#REF!+T103+T108+T114+T115+T116+T117+T118</f>
        <v>#REF!</v>
      </c>
    </row>
    <row r="70" spans="1:20" ht="21" thickBot="1" x14ac:dyDescent="0.35">
      <c r="A70" s="312"/>
      <c r="B70" s="313" t="s">
        <v>281</v>
      </c>
      <c r="C70" s="308"/>
      <c r="D70" s="336">
        <f>F70+H70</f>
        <v>26265.778269999999</v>
      </c>
      <c r="E70" s="1265">
        <f>F70/D70*100</f>
        <v>12.151800594637397</v>
      </c>
      <c r="F70" s="1254">
        <f>F71+F72+F73+F74+F75+F76+F77+F83+F87+0.0005</f>
        <v>3191.7649999999999</v>
      </c>
      <c r="G70" s="1265">
        <f t="shared" si="0"/>
        <v>87.848199405362607</v>
      </c>
      <c r="H70" s="1254">
        <f>H71+H72+H73+H74+H75+H76+H77+H83+H87+H88</f>
        <v>23074.013269999999</v>
      </c>
      <c r="I70" s="314">
        <f>K70+M70</f>
        <v>41808.529880000002</v>
      </c>
      <c r="J70" s="1137">
        <f>K70/I70*100</f>
        <v>12.084505277993287</v>
      </c>
      <c r="K70" s="314">
        <f>K71+K72+K73+K74+K75+K76+K77+K83+K87</f>
        <v>5052.3540000000003</v>
      </c>
      <c r="L70" s="1137">
        <f>M70/I70*100</f>
        <v>87.915494722006713</v>
      </c>
      <c r="M70" s="311">
        <f>M71+M72+M73+M74+M75+M76+M77+M83+M87+M88</f>
        <v>36756.175880000003</v>
      </c>
      <c r="N70" s="314">
        <f>P70+R70</f>
        <v>28102.243009999998</v>
      </c>
      <c r="O70" s="1137">
        <f>P70/N70*100</f>
        <v>11.43010612660701</v>
      </c>
      <c r="P70" s="314">
        <f>P71+P72+P73+P74+P75+P76+P77+P83+P87</f>
        <v>3212.1161999999999</v>
      </c>
      <c r="Q70" s="1137">
        <f>R70/N70*100</f>
        <v>88.569893873392985</v>
      </c>
      <c r="R70" s="311">
        <f>R71+R72+R73+R74+R75+R76+R77+R83+R87+R88</f>
        <v>24890.126809999998</v>
      </c>
      <c r="S70" s="108" t="e">
        <f>T70/N70*100</f>
        <v>#REF!</v>
      </c>
      <c r="T70" s="81" t="e">
        <f>T71+T72+#REF!+T73+#REF!+T74+T75+T77+T83+T87+#REF!</f>
        <v>#REF!</v>
      </c>
    </row>
    <row r="71" spans="1:20" ht="21.75" customHeight="1" x14ac:dyDescent="0.2">
      <c r="A71" s="359" t="s">
        <v>79</v>
      </c>
      <c r="B71" s="360" t="s">
        <v>75</v>
      </c>
      <c r="C71" s="509" t="s">
        <v>191</v>
      </c>
      <c r="D71" s="741">
        <f>F71+H71</f>
        <v>15271.941419999999</v>
      </c>
      <c r="E71" s="1266">
        <f>F71/D71*100</f>
        <v>4.9999189952366905</v>
      </c>
      <c r="F71" s="1255">
        <v>763.5847</v>
      </c>
      <c r="G71" s="1266">
        <f t="shared" si="0"/>
        <v>95.000081004763317</v>
      </c>
      <c r="H71" s="1255">
        <v>14508.35672</v>
      </c>
      <c r="I71" s="739">
        <f>K71+M71</f>
        <v>25140.275429999998</v>
      </c>
      <c r="J71" s="1138">
        <f>K71/I71*100</f>
        <v>5.0001596183785333</v>
      </c>
      <c r="K71" s="735">
        <v>1257.0539000000001</v>
      </c>
      <c r="L71" s="1140">
        <f>M71/I71*100</f>
        <v>94.999840381621468</v>
      </c>
      <c r="M71" s="1255">
        <v>23883.221529999999</v>
      </c>
      <c r="N71" s="739">
        <f>P71+R71</f>
        <v>14807.35893</v>
      </c>
      <c r="O71" s="1138">
        <f>P71/N71*100</f>
        <v>4.9996255476735447</v>
      </c>
      <c r="P71" s="735">
        <v>740.3125</v>
      </c>
      <c r="Q71" s="1140">
        <f>R71/N71*100</f>
        <v>95.000374452326454</v>
      </c>
      <c r="R71" s="1313">
        <v>14067.04643</v>
      </c>
      <c r="S71" s="109">
        <f>T71/N71*100</f>
        <v>2.6642097905166402</v>
      </c>
      <c r="T71" s="82">
        <v>394.49910633000002</v>
      </c>
    </row>
    <row r="72" spans="1:20" ht="21.75" customHeight="1" x14ac:dyDescent="0.2">
      <c r="A72" s="361" t="s">
        <v>80</v>
      </c>
      <c r="B72" s="362" t="s">
        <v>68</v>
      </c>
      <c r="C72" s="285" t="s">
        <v>191</v>
      </c>
      <c r="D72" s="294">
        <f t="shared" ref="D72:D87" si="1">F72+H72</f>
        <v>7509.2528700000003</v>
      </c>
      <c r="E72" s="1267">
        <f>F72/D72*100</f>
        <v>29.823956374504139</v>
      </c>
      <c r="F72" s="1256">
        <v>2239.5563000000002</v>
      </c>
      <c r="G72" s="1267">
        <f t="shared" si="0"/>
        <v>70.176043625495851</v>
      </c>
      <c r="H72" s="1256">
        <v>5269.6965700000001</v>
      </c>
      <c r="I72" s="1206">
        <f>K72+M72</f>
        <v>11538.98907</v>
      </c>
      <c r="J72" s="1139">
        <f>K72/I72*100</f>
        <v>30.017959796888867</v>
      </c>
      <c r="K72" s="283">
        <v>3463.7691</v>
      </c>
      <c r="L72" s="1138">
        <f t="shared" ref="L72:L73" si="2">M72/I72*100</f>
        <v>69.98204020311114</v>
      </c>
      <c r="M72" s="1260">
        <v>8075.2199700000001</v>
      </c>
      <c r="N72" s="286">
        <f>P72+R72</f>
        <v>7596.4167699999998</v>
      </c>
      <c r="O72" s="1139">
        <f>P72/N72*100</f>
        <v>29.835200840356208</v>
      </c>
      <c r="P72" s="283">
        <v>2266.4061999999999</v>
      </c>
      <c r="Q72" s="1138">
        <f t="shared" ref="Q72:Q84" si="3">R72/N72*100</f>
        <v>70.164799159643792</v>
      </c>
      <c r="R72" s="1314">
        <v>5330.0105700000004</v>
      </c>
      <c r="S72" s="110"/>
      <c r="T72" s="83"/>
    </row>
    <row r="73" spans="1:20" ht="21.75" customHeight="1" x14ac:dyDescent="0.2">
      <c r="A73" s="361" t="s">
        <v>81</v>
      </c>
      <c r="B73" s="358" t="s">
        <v>175</v>
      </c>
      <c r="C73" s="285" t="s">
        <v>192</v>
      </c>
      <c r="D73" s="294">
        <f t="shared" si="1"/>
        <v>43.454540000000001</v>
      </c>
      <c r="E73" s="1267">
        <f>F73/D73*100</f>
        <v>34.597765849091942</v>
      </c>
      <c r="F73" s="1256">
        <v>15.0343</v>
      </c>
      <c r="G73" s="1267">
        <f t="shared" si="0"/>
        <v>65.402234150908043</v>
      </c>
      <c r="H73" s="1256">
        <v>28.42024</v>
      </c>
      <c r="I73" s="1206">
        <f t="shared" ref="I73:I75" si="4">K73+M73</f>
        <v>64.086370000000002</v>
      </c>
      <c r="J73" s="1139">
        <f>K73/I73*100</f>
        <v>36.981342522598801</v>
      </c>
      <c r="K73" s="283">
        <v>23.7</v>
      </c>
      <c r="L73" s="1138">
        <f t="shared" si="2"/>
        <v>63.018657477401199</v>
      </c>
      <c r="M73" s="281">
        <v>40.386369999999999</v>
      </c>
      <c r="N73" s="286">
        <f t="shared" ref="N73:N118" si="5">P73+R73</f>
        <v>45.514510000000001</v>
      </c>
      <c r="O73" s="1139">
        <f>P73/N73*100</f>
        <v>24.256220708516913</v>
      </c>
      <c r="P73" s="283">
        <v>11.040100000000001</v>
      </c>
      <c r="Q73" s="1138">
        <f t="shared" si="3"/>
        <v>75.743779291483079</v>
      </c>
      <c r="R73" s="281">
        <v>34.474409999999999</v>
      </c>
      <c r="S73" s="110">
        <f>T73/N73*100</f>
        <v>1.33379223460826E-2</v>
      </c>
      <c r="T73" s="83">
        <v>6.0706900000000001E-3</v>
      </c>
    </row>
    <row r="74" spans="1:20" ht="21.75" customHeight="1" x14ac:dyDescent="0.2">
      <c r="A74" s="287" t="s">
        <v>82</v>
      </c>
      <c r="B74" s="358" t="s">
        <v>405</v>
      </c>
      <c r="C74" s="285" t="s">
        <v>193</v>
      </c>
      <c r="D74" s="294">
        <f t="shared" si="1"/>
        <v>236.79622000000001</v>
      </c>
      <c r="E74" s="1267"/>
      <c r="F74" s="1256"/>
      <c r="G74" s="1267">
        <f t="shared" si="0"/>
        <v>100</v>
      </c>
      <c r="H74" s="1256">
        <v>236.79622000000001</v>
      </c>
      <c r="I74" s="1206">
        <f t="shared" si="4"/>
        <v>318.79709000000003</v>
      </c>
      <c r="J74" s="1139"/>
      <c r="K74" s="283"/>
      <c r="L74" s="1138">
        <f>M74/I74*100</f>
        <v>100</v>
      </c>
      <c r="M74" s="281">
        <v>318.79709000000003</v>
      </c>
      <c r="N74" s="286">
        <f t="shared" si="5"/>
        <v>256.68466999999998</v>
      </c>
      <c r="O74" s="1139"/>
      <c r="P74" s="283"/>
      <c r="Q74" s="1138">
        <f>R74/N74*100</f>
        <v>100</v>
      </c>
      <c r="R74" s="281">
        <v>256.68466999999998</v>
      </c>
      <c r="S74" s="110"/>
      <c r="T74" s="83"/>
    </row>
    <row r="75" spans="1:20" ht="21.75" customHeight="1" x14ac:dyDescent="0.2">
      <c r="A75" s="354" t="s">
        <v>83</v>
      </c>
      <c r="B75" s="358" t="s">
        <v>213</v>
      </c>
      <c r="C75" s="510" t="s">
        <v>193</v>
      </c>
      <c r="D75" s="294">
        <f t="shared" si="1"/>
        <v>118.9635</v>
      </c>
      <c r="E75" s="1267">
        <f>F75/D75*100</f>
        <v>100</v>
      </c>
      <c r="F75" s="1256">
        <v>118.9635</v>
      </c>
      <c r="G75" s="1267"/>
      <c r="H75" s="1256"/>
      <c r="I75" s="1206">
        <f t="shared" si="4"/>
        <v>167.12270000000001</v>
      </c>
      <c r="J75" s="1139">
        <f>K75/I75*100</f>
        <v>100</v>
      </c>
      <c r="K75" s="283">
        <v>167.12270000000001</v>
      </c>
      <c r="L75" s="1138"/>
      <c r="M75" s="281"/>
      <c r="N75" s="286">
        <f t="shared" si="5"/>
        <v>117.9285</v>
      </c>
      <c r="O75" s="1139">
        <f>P75/N75*100</f>
        <v>100</v>
      </c>
      <c r="P75" s="283">
        <v>117.9285</v>
      </c>
      <c r="Q75" s="1138"/>
      <c r="R75" s="281"/>
      <c r="S75" s="110"/>
      <c r="T75" s="83"/>
    </row>
    <row r="76" spans="1:20" ht="21.75" customHeight="1" x14ac:dyDescent="0.2">
      <c r="A76" s="354" t="s">
        <v>84</v>
      </c>
      <c r="B76" s="358" t="s">
        <v>360</v>
      </c>
      <c r="C76" s="510" t="s">
        <v>193</v>
      </c>
      <c r="D76" s="294">
        <f t="shared" si="1"/>
        <v>1.2065999999999999</v>
      </c>
      <c r="E76" s="1267">
        <f>F76/D76*100</f>
        <v>100</v>
      </c>
      <c r="F76" s="1256">
        <v>1.2065999999999999</v>
      </c>
      <c r="G76" s="1267"/>
      <c r="H76" s="1256"/>
      <c r="I76" s="1206">
        <f>K76+M76</f>
        <v>2.6254</v>
      </c>
      <c r="J76" s="1139">
        <f t="shared" ref="J76:J78" si="6">K76/I76*100</f>
        <v>100</v>
      </c>
      <c r="K76" s="283">
        <v>2.6254</v>
      </c>
      <c r="L76" s="1138"/>
      <c r="M76" s="281"/>
      <c r="N76" s="286">
        <f>P76+R76</f>
        <v>2.4944000000000002</v>
      </c>
      <c r="O76" s="1139">
        <f t="shared" ref="O76:O82" si="7">P76/N76*100</f>
        <v>100</v>
      </c>
      <c r="P76" s="283">
        <v>2.4944000000000002</v>
      </c>
      <c r="Q76" s="1138"/>
      <c r="R76" s="281"/>
      <c r="S76" s="110"/>
      <c r="T76" s="83"/>
    </row>
    <row r="77" spans="1:20" ht="21.75" customHeight="1" x14ac:dyDescent="0.2">
      <c r="A77" s="287" t="s">
        <v>85</v>
      </c>
      <c r="B77" s="363" t="s">
        <v>145</v>
      </c>
      <c r="C77" s="288" t="s">
        <v>194</v>
      </c>
      <c r="D77" s="294">
        <f t="shared" si="1"/>
        <v>551.96328000000005</v>
      </c>
      <c r="E77" s="1267">
        <f>F77/D77*100</f>
        <v>3.0349663839956884</v>
      </c>
      <c r="F77" s="1257">
        <v>16.751899999999999</v>
      </c>
      <c r="G77" s="1267">
        <f>H77/D77*100</f>
        <v>96.96503361600432</v>
      </c>
      <c r="H77" s="1257">
        <v>535.21138000000008</v>
      </c>
      <c r="I77" s="1206">
        <f t="shared" ref="I77:I82" si="8">K77+M77</f>
        <v>860.55742999999995</v>
      </c>
      <c r="J77" s="1139">
        <f t="shared" si="6"/>
        <v>9.6911719186481253</v>
      </c>
      <c r="K77" s="283">
        <f>SUM(K78:K82)</f>
        <v>83.398099999999999</v>
      </c>
      <c r="L77" s="1138">
        <f>M77/I77*100</f>
        <v>90.308828081351876</v>
      </c>
      <c r="M77" s="281">
        <f>SUM(M78:M82)</f>
        <v>777.15932999999995</v>
      </c>
      <c r="N77" s="286">
        <f t="shared" si="5"/>
        <v>904.79156999999998</v>
      </c>
      <c r="O77" s="1139">
        <f t="shared" si="7"/>
        <v>3.7936250887041307</v>
      </c>
      <c r="P77" s="283">
        <f>SUM(P78:P82)</f>
        <v>34.324399999999997</v>
      </c>
      <c r="Q77" s="1138">
        <f>R77/N77*100</f>
        <v>96.206374911295882</v>
      </c>
      <c r="R77" s="281">
        <f>SUM(R78:R82)</f>
        <v>870.46717000000001</v>
      </c>
      <c r="S77" s="110"/>
      <c r="T77" s="84"/>
    </row>
    <row r="78" spans="1:20" ht="21.75" customHeight="1" x14ac:dyDescent="0.2">
      <c r="A78" s="289" t="s">
        <v>168</v>
      </c>
      <c r="B78" s="290" t="s">
        <v>146</v>
      </c>
      <c r="C78" s="288"/>
      <c r="D78" s="294">
        <f t="shared" si="1"/>
        <v>11.6876</v>
      </c>
      <c r="E78" s="1267">
        <f>F78/D78*100</f>
        <v>100</v>
      </c>
      <c r="F78" s="1257">
        <v>11.6876</v>
      </c>
      <c r="G78" s="1267"/>
      <c r="H78" s="1257"/>
      <c r="I78" s="1206">
        <f t="shared" si="8"/>
        <v>73.661699999999996</v>
      </c>
      <c r="J78" s="1139">
        <f t="shared" si="6"/>
        <v>100</v>
      </c>
      <c r="K78" s="283">
        <v>73.661699999999996</v>
      </c>
      <c r="L78" s="1138"/>
      <c r="M78" s="281"/>
      <c r="N78" s="286">
        <f t="shared" si="5"/>
        <v>27.4115</v>
      </c>
      <c r="O78" s="1139">
        <f t="shared" si="7"/>
        <v>100</v>
      </c>
      <c r="P78" s="283">
        <v>27.4115</v>
      </c>
      <c r="Q78" s="1138"/>
      <c r="R78" s="281"/>
      <c r="S78" s="110"/>
      <c r="T78" s="83"/>
    </row>
    <row r="79" spans="1:20" ht="21.75" customHeight="1" x14ac:dyDescent="0.2">
      <c r="A79" s="289" t="s">
        <v>169</v>
      </c>
      <c r="B79" s="291" t="s">
        <v>176</v>
      </c>
      <c r="C79" s="285"/>
      <c r="D79" s="294">
        <f t="shared" si="1"/>
        <v>491.23442</v>
      </c>
      <c r="E79" s="1267"/>
      <c r="F79" s="1256"/>
      <c r="G79" s="1267">
        <f>H79/D79*100</f>
        <v>100</v>
      </c>
      <c r="H79" s="1256">
        <v>491.23442</v>
      </c>
      <c r="I79" s="1206">
        <f t="shared" si="8"/>
        <v>681.86127999999997</v>
      </c>
      <c r="J79" s="1139"/>
      <c r="K79" s="283"/>
      <c r="L79" s="1138">
        <f t="shared" ref="L79:L81" si="9">M79/I79*100</f>
        <v>100</v>
      </c>
      <c r="M79" s="281">
        <v>681.86127999999997</v>
      </c>
      <c r="N79" s="286">
        <f t="shared" si="5"/>
        <v>820.19286</v>
      </c>
      <c r="O79" s="1139"/>
      <c r="P79" s="283"/>
      <c r="Q79" s="1138">
        <f t="shared" si="3"/>
        <v>100</v>
      </c>
      <c r="R79" s="281">
        <v>820.19286</v>
      </c>
      <c r="S79" s="110"/>
      <c r="T79" s="83"/>
    </row>
    <row r="80" spans="1:20" ht="21.75" customHeight="1" x14ac:dyDescent="0.2">
      <c r="A80" s="289" t="s">
        <v>170</v>
      </c>
      <c r="B80" s="292" t="s">
        <v>283</v>
      </c>
      <c r="C80" s="285"/>
      <c r="D80" s="294">
        <f t="shared" si="1"/>
        <v>43.65146</v>
      </c>
      <c r="E80" s="1267"/>
      <c r="F80" s="1256"/>
      <c r="G80" s="1267">
        <f>H80/D80*100</f>
        <v>100</v>
      </c>
      <c r="H80" s="1256">
        <v>43.65146</v>
      </c>
      <c r="I80" s="1206">
        <f t="shared" si="8"/>
        <v>94.829049999999995</v>
      </c>
      <c r="J80" s="1139"/>
      <c r="K80" s="283"/>
      <c r="L80" s="1138">
        <f t="shared" si="9"/>
        <v>100</v>
      </c>
      <c r="M80" s="281">
        <v>94.829049999999995</v>
      </c>
      <c r="N80" s="286">
        <f t="shared" si="5"/>
        <v>50.088810000000002</v>
      </c>
      <c r="O80" s="1139"/>
      <c r="P80" s="283"/>
      <c r="Q80" s="1138">
        <f t="shared" si="3"/>
        <v>100</v>
      </c>
      <c r="R80" s="281">
        <v>50.088810000000002</v>
      </c>
      <c r="S80" s="110"/>
      <c r="T80" s="83"/>
    </row>
    <row r="81" spans="1:20" ht="21.75" customHeight="1" x14ac:dyDescent="0.2">
      <c r="A81" s="289" t="s">
        <v>4</v>
      </c>
      <c r="B81" s="292" t="s">
        <v>422</v>
      </c>
      <c r="C81" s="285"/>
      <c r="D81" s="294">
        <f t="shared" si="1"/>
        <v>0.32550000000000001</v>
      </c>
      <c r="E81" s="1267"/>
      <c r="F81" s="1256"/>
      <c r="G81" s="1267">
        <f>H81/D81*100</f>
        <v>100</v>
      </c>
      <c r="H81" s="1256">
        <v>0.32550000000000001</v>
      </c>
      <c r="I81" s="1206">
        <f t="shared" si="8"/>
        <v>0.46899999999999997</v>
      </c>
      <c r="J81" s="1139"/>
      <c r="K81" s="283"/>
      <c r="L81" s="1138">
        <f t="shared" si="9"/>
        <v>100</v>
      </c>
      <c r="M81" s="281">
        <v>0.46899999999999997</v>
      </c>
      <c r="N81" s="286">
        <f t="shared" si="5"/>
        <v>0.1855</v>
      </c>
      <c r="O81" s="1139"/>
      <c r="P81" s="283"/>
      <c r="Q81" s="1138">
        <f t="shared" si="3"/>
        <v>100</v>
      </c>
      <c r="R81" s="281">
        <v>0.1855</v>
      </c>
      <c r="S81" s="110"/>
      <c r="T81" s="83"/>
    </row>
    <row r="82" spans="1:20" ht="21.75" customHeight="1" x14ac:dyDescent="0.2">
      <c r="A82" s="289" t="s">
        <v>357</v>
      </c>
      <c r="B82" s="290" t="s">
        <v>147</v>
      </c>
      <c r="C82" s="288"/>
      <c r="D82" s="294">
        <f t="shared" si="1"/>
        <v>5.0643000000000002</v>
      </c>
      <c r="E82" s="1267">
        <f>F82/D82*100</f>
        <v>100</v>
      </c>
      <c r="F82" s="1257">
        <v>5.0643000000000002</v>
      </c>
      <c r="G82" s="1267"/>
      <c r="H82" s="1257"/>
      <c r="I82" s="1206">
        <f t="shared" si="8"/>
        <v>9.7363999999999997</v>
      </c>
      <c r="J82" s="1139">
        <f t="shared" ref="J82" si="10">K82/I82*100</f>
        <v>100</v>
      </c>
      <c r="K82" s="283">
        <v>9.7363999999999997</v>
      </c>
      <c r="L82" s="1138"/>
      <c r="M82" s="281"/>
      <c r="N82" s="286">
        <f t="shared" si="5"/>
        <v>6.9128999999999996</v>
      </c>
      <c r="O82" s="1139">
        <f t="shared" si="7"/>
        <v>100</v>
      </c>
      <c r="P82" s="283">
        <v>6.9128999999999996</v>
      </c>
      <c r="Q82" s="1138"/>
      <c r="R82" s="281"/>
      <c r="S82" s="110"/>
      <c r="T82" s="83"/>
    </row>
    <row r="83" spans="1:20" ht="21.75" customHeight="1" x14ac:dyDescent="0.2">
      <c r="A83" s="289" t="s">
        <v>90</v>
      </c>
      <c r="B83" s="364" t="s">
        <v>406</v>
      </c>
      <c r="C83" s="285" t="s">
        <v>195</v>
      </c>
      <c r="D83" s="294">
        <f t="shared" si="1"/>
        <v>2495.5321399999998</v>
      </c>
      <c r="E83" s="1267"/>
      <c r="F83" s="1256"/>
      <c r="G83" s="1267">
        <f>H83/D83*100</f>
        <v>100</v>
      </c>
      <c r="H83" s="1256">
        <v>2495.5321399999998</v>
      </c>
      <c r="I83" s="1206">
        <f>K83+M83</f>
        <v>3661.3917000000001</v>
      </c>
      <c r="J83" s="1139"/>
      <c r="K83" s="283"/>
      <c r="L83" s="1138">
        <f t="shared" ref="L83:L86" si="11">M83/I83*100</f>
        <v>100</v>
      </c>
      <c r="M83" s="281">
        <f>SUM(M84:M86)</f>
        <v>3661.3917000000001</v>
      </c>
      <c r="N83" s="286">
        <f>P83+R83</f>
        <v>4331.4436699999997</v>
      </c>
      <c r="O83" s="1139"/>
      <c r="P83" s="283"/>
      <c r="Q83" s="1138">
        <f t="shared" si="3"/>
        <v>100</v>
      </c>
      <c r="R83" s="281">
        <f>SUM(R84:R86)</f>
        <v>4331.4436699999997</v>
      </c>
      <c r="S83" s="110">
        <f>T83/N83*100</f>
        <v>22.392925265261503</v>
      </c>
      <c r="T83" s="84">
        <f>T84+T85+T86</f>
        <v>969.9369439300001</v>
      </c>
    </row>
    <row r="84" spans="1:20" ht="21.75" customHeight="1" x14ac:dyDescent="0.2">
      <c r="A84" s="289" t="s">
        <v>148</v>
      </c>
      <c r="B84" s="290" t="s">
        <v>178</v>
      </c>
      <c r="C84" s="285"/>
      <c r="D84" s="294">
        <f t="shared" si="1"/>
        <v>2495.4971599999999</v>
      </c>
      <c r="E84" s="1267"/>
      <c r="F84" s="1256"/>
      <c r="G84" s="1267">
        <f>H84/D84*100</f>
        <v>100</v>
      </c>
      <c r="H84" s="1256">
        <v>2495.4971599999999</v>
      </c>
      <c r="I84" s="1206">
        <f t="shared" ref="I84:I101" si="12">K84+M84</f>
        <v>3661.3203699999999</v>
      </c>
      <c r="J84" s="1139"/>
      <c r="K84" s="283"/>
      <c r="L84" s="1138">
        <f t="shared" si="11"/>
        <v>100</v>
      </c>
      <c r="M84" s="281">
        <v>3661.3203699999999</v>
      </c>
      <c r="N84" s="286">
        <f t="shared" si="5"/>
        <v>4331.4436699999997</v>
      </c>
      <c r="O84" s="1139"/>
      <c r="P84" s="283"/>
      <c r="Q84" s="1138">
        <f t="shared" si="3"/>
        <v>100</v>
      </c>
      <c r="R84" s="281">
        <v>4331.4436699999997</v>
      </c>
      <c r="S84" s="110">
        <f>T84/N84*100</f>
        <v>21.505557220140417</v>
      </c>
      <c r="T84" s="83">
        <v>931.50109691</v>
      </c>
    </row>
    <row r="85" spans="1:20" ht="21.75" customHeight="1" x14ac:dyDescent="0.2">
      <c r="A85" s="365" t="s">
        <v>358</v>
      </c>
      <c r="B85" s="290" t="s">
        <v>179</v>
      </c>
      <c r="C85" s="285"/>
      <c r="D85" s="294">
        <f t="shared" si="1"/>
        <v>0</v>
      </c>
      <c r="E85" s="1267"/>
      <c r="F85" s="1256"/>
      <c r="G85" s="1267"/>
      <c r="H85" s="1256"/>
      <c r="I85" s="1206"/>
      <c r="J85" s="1139"/>
      <c r="K85" s="283"/>
      <c r="L85" s="1138"/>
      <c r="M85" s="281"/>
      <c r="N85" s="286"/>
      <c r="O85" s="1139"/>
      <c r="P85" s="283"/>
      <c r="Q85" s="1138"/>
      <c r="R85" s="281"/>
      <c r="S85" s="110" t="e">
        <f>T85/N85*100</f>
        <v>#DIV/0!</v>
      </c>
      <c r="T85" s="83">
        <v>38.427483000000002</v>
      </c>
    </row>
    <row r="86" spans="1:20" ht="21.75" customHeight="1" x14ac:dyDescent="0.2">
      <c r="A86" s="365" t="s">
        <v>359</v>
      </c>
      <c r="B86" s="290" t="s">
        <v>741</v>
      </c>
      <c r="C86" s="285"/>
      <c r="D86" s="294">
        <f t="shared" si="1"/>
        <v>3.4979999999999997E-2</v>
      </c>
      <c r="E86" s="1267"/>
      <c r="F86" s="1256"/>
      <c r="G86" s="1267">
        <f>H86/D86*100</f>
        <v>100</v>
      </c>
      <c r="H86" s="1256">
        <v>3.4979999999999997E-2</v>
      </c>
      <c r="I86" s="1207">
        <f t="shared" si="12"/>
        <v>7.1330000000000005E-2</v>
      </c>
      <c r="J86" s="1139"/>
      <c r="K86" s="283"/>
      <c r="L86" s="1138">
        <f t="shared" si="11"/>
        <v>100</v>
      </c>
      <c r="M86" s="1135">
        <v>7.1330000000000005E-2</v>
      </c>
      <c r="N86" s="286"/>
      <c r="O86" s="1139"/>
      <c r="P86" s="283"/>
      <c r="Q86" s="1138"/>
      <c r="R86" s="281"/>
      <c r="S86" s="110" t="e">
        <f>T86/N86*100</f>
        <v>#DIV/0!</v>
      </c>
      <c r="T86" s="83">
        <v>8.3640199999999998E-3</v>
      </c>
    </row>
    <row r="87" spans="1:20" ht="16.5" thickBot="1" x14ac:dyDescent="0.25">
      <c r="A87" s="361" t="s">
        <v>86</v>
      </c>
      <c r="B87" s="364" t="s">
        <v>92</v>
      </c>
      <c r="C87" s="285" t="s">
        <v>196</v>
      </c>
      <c r="D87" s="294">
        <f t="shared" si="1"/>
        <v>36.667200000000001</v>
      </c>
      <c r="E87" s="1267">
        <f>F87/D87*100</f>
        <v>100</v>
      </c>
      <c r="F87" s="1258">
        <v>36.667200000000001</v>
      </c>
      <c r="G87" s="1267"/>
      <c r="H87" s="1258"/>
      <c r="I87" s="1235">
        <f t="shared" si="12"/>
        <v>54.684800000000003</v>
      </c>
      <c r="J87" s="1139">
        <f>K87/I87*100</f>
        <v>100</v>
      </c>
      <c r="K87" s="283">
        <v>54.684800000000003</v>
      </c>
      <c r="L87" s="1138"/>
      <c r="M87" s="1262"/>
      <c r="N87" s="286">
        <f t="shared" si="5"/>
        <v>39.610100000000003</v>
      </c>
      <c r="O87" s="1139">
        <f>P87/N87*100</f>
        <v>100</v>
      </c>
      <c r="P87" s="283">
        <v>39.610100000000003</v>
      </c>
      <c r="Q87" s="1138"/>
      <c r="R87" s="1315"/>
      <c r="S87" s="110">
        <f>T87/N87*100</f>
        <v>197.47590432743166</v>
      </c>
      <c r="T87" s="83">
        <v>78.220403180000019</v>
      </c>
    </row>
    <row r="88" spans="1:20" ht="15.75" hidden="1" customHeight="1" x14ac:dyDescent="0.2">
      <c r="A88" s="1214" t="s">
        <v>87</v>
      </c>
      <c r="B88" s="1215" t="s">
        <v>371</v>
      </c>
      <c r="C88" s="1216" t="s">
        <v>395</v>
      </c>
      <c r="D88" s="1246"/>
      <c r="E88" s="1268"/>
      <c r="F88" s="1246"/>
      <c r="G88" s="1268"/>
      <c r="H88" s="1246"/>
      <c r="I88" s="1236">
        <f t="shared" si="12"/>
        <v>-1.1E-4</v>
      </c>
      <c r="J88" s="1218"/>
      <c r="K88" s="1219"/>
      <c r="L88" s="1218">
        <f>M88/I88*100</f>
        <v>100</v>
      </c>
      <c r="M88" s="1220">
        <f>SUM(M89:M101)</f>
        <v>-1.1E-4</v>
      </c>
      <c r="N88" s="1221">
        <f t="shared" si="5"/>
        <v>-1.1E-4</v>
      </c>
      <c r="O88" s="1218"/>
      <c r="P88" s="1219"/>
      <c r="Q88" s="1218">
        <f>R88/N88*100</f>
        <v>100</v>
      </c>
      <c r="R88" s="1220">
        <f>SUM(R89:R101)</f>
        <v>-1.1E-4</v>
      </c>
      <c r="S88" s="105"/>
      <c r="T88" s="89"/>
    </row>
    <row r="89" spans="1:20" ht="15.75" hidden="1" customHeight="1" x14ac:dyDescent="0.2">
      <c r="A89" s="1222" t="s">
        <v>341</v>
      </c>
      <c r="B89" s="1223" t="s">
        <v>372</v>
      </c>
      <c r="C89" s="1216"/>
      <c r="D89" s="1247"/>
      <c r="E89" s="1269"/>
      <c r="F89" s="1247"/>
      <c r="G89" s="1269"/>
      <c r="H89" s="1247"/>
      <c r="I89" s="1217">
        <f t="shared" si="12"/>
        <v>-1.1E-4</v>
      </c>
      <c r="J89" s="1218"/>
      <c r="K89" s="1219"/>
      <c r="L89" s="1218"/>
      <c r="M89" s="1220">
        <v>-1.1E-4</v>
      </c>
      <c r="N89" s="1217">
        <f t="shared" si="5"/>
        <v>-1.1E-4</v>
      </c>
      <c r="O89" s="1218"/>
      <c r="P89" s="1219"/>
      <c r="Q89" s="1218"/>
      <c r="R89" s="1220">
        <v>-1.1E-4</v>
      </c>
      <c r="S89" s="105"/>
      <c r="T89" s="89"/>
    </row>
    <row r="90" spans="1:20" ht="15.75" hidden="1" customHeight="1" x14ac:dyDescent="0.2">
      <c r="A90" s="1214" t="s">
        <v>342</v>
      </c>
      <c r="B90" s="1223" t="s">
        <v>373</v>
      </c>
      <c r="C90" s="1216"/>
      <c r="D90" s="1247"/>
      <c r="E90" s="1269"/>
      <c r="F90" s="1247"/>
      <c r="G90" s="1269"/>
      <c r="H90" s="1247"/>
      <c r="I90" s="1217">
        <f t="shared" si="12"/>
        <v>0</v>
      </c>
      <c r="J90" s="1218"/>
      <c r="K90" s="1219"/>
      <c r="L90" s="1218"/>
      <c r="M90" s="1220"/>
      <c r="N90" s="1217">
        <f t="shared" si="5"/>
        <v>0</v>
      </c>
      <c r="O90" s="1218"/>
      <c r="P90" s="1219"/>
      <c r="Q90" s="1218"/>
      <c r="R90" s="1220"/>
      <c r="S90" s="105"/>
      <c r="T90" s="89"/>
    </row>
    <row r="91" spans="1:20" ht="15.75" hidden="1" customHeight="1" x14ac:dyDescent="0.2">
      <c r="A91" s="1224" t="s">
        <v>343</v>
      </c>
      <c r="B91" s="1225" t="s">
        <v>374</v>
      </c>
      <c r="C91" s="1226"/>
      <c r="D91" s="1248"/>
      <c r="E91" s="1270"/>
      <c r="F91" s="1248"/>
      <c r="G91" s="1270"/>
      <c r="H91" s="1248"/>
      <c r="I91" s="1217">
        <f t="shared" si="12"/>
        <v>0</v>
      </c>
      <c r="J91" s="1218"/>
      <c r="K91" s="1219"/>
      <c r="L91" s="1218"/>
      <c r="M91" s="1220"/>
      <c r="N91" s="1217">
        <f t="shared" si="5"/>
        <v>0</v>
      </c>
      <c r="O91" s="1218"/>
      <c r="P91" s="1219"/>
      <c r="Q91" s="1218"/>
      <c r="R91" s="1220"/>
      <c r="S91" s="105"/>
      <c r="T91" s="89"/>
    </row>
    <row r="92" spans="1:20" ht="15.75" hidden="1" customHeight="1" x14ac:dyDescent="0.2">
      <c r="A92" s="1214" t="s">
        <v>385</v>
      </c>
      <c r="B92" s="1225" t="s">
        <v>375</v>
      </c>
      <c r="C92" s="1226"/>
      <c r="D92" s="1248"/>
      <c r="E92" s="1270"/>
      <c r="F92" s="1248"/>
      <c r="G92" s="1270"/>
      <c r="H92" s="1248"/>
      <c r="I92" s="1217">
        <f t="shared" si="12"/>
        <v>0</v>
      </c>
      <c r="J92" s="1218"/>
      <c r="K92" s="1227"/>
      <c r="L92" s="1218"/>
      <c r="M92" s="1220"/>
      <c r="N92" s="1217">
        <f t="shared" si="5"/>
        <v>0</v>
      </c>
      <c r="O92" s="1218"/>
      <c r="P92" s="1227"/>
      <c r="Q92" s="1218"/>
      <c r="R92" s="1220"/>
      <c r="S92" s="105"/>
      <c r="T92" s="89"/>
    </row>
    <row r="93" spans="1:20" ht="15.75" hidden="1" customHeight="1" x14ac:dyDescent="0.2">
      <c r="A93" s="1214" t="s">
        <v>386</v>
      </c>
      <c r="B93" s="1228" t="s">
        <v>376</v>
      </c>
      <c r="C93" s="1226"/>
      <c r="D93" s="1248"/>
      <c r="E93" s="1270"/>
      <c r="F93" s="1248"/>
      <c r="G93" s="1270"/>
      <c r="H93" s="1248"/>
      <c r="I93" s="1217">
        <f t="shared" si="12"/>
        <v>0</v>
      </c>
      <c r="J93" s="1218"/>
      <c r="K93" s="1227"/>
      <c r="L93" s="1218" t="e">
        <f>M93/I93*100</f>
        <v>#DIV/0!</v>
      </c>
      <c r="M93" s="1220">
        <v>0</v>
      </c>
      <c r="N93" s="1217">
        <f t="shared" si="5"/>
        <v>0</v>
      </c>
      <c r="O93" s="1218"/>
      <c r="P93" s="1227"/>
      <c r="Q93" s="1218" t="e">
        <f>R93/N93*100</f>
        <v>#DIV/0!</v>
      </c>
      <c r="R93" s="1220">
        <v>0</v>
      </c>
      <c r="S93" s="105"/>
      <c r="T93" s="89"/>
    </row>
    <row r="94" spans="1:20" ht="15.75" hidden="1" customHeight="1" x14ac:dyDescent="0.2">
      <c r="A94" s="1214" t="s">
        <v>387</v>
      </c>
      <c r="B94" s="1228" t="s">
        <v>377</v>
      </c>
      <c r="C94" s="1226"/>
      <c r="D94" s="1248"/>
      <c r="E94" s="1270"/>
      <c r="F94" s="1248"/>
      <c r="G94" s="1270"/>
      <c r="H94" s="1248"/>
      <c r="I94" s="1217">
        <f t="shared" si="12"/>
        <v>0</v>
      </c>
      <c r="J94" s="1218"/>
      <c r="K94" s="1227"/>
      <c r="L94" s="1218"/>
      <c r="M94" s="1220"/>
      <c r="N94" s="1217">
        <f t="shared" si="5"/>
        <v>0</v>
      </c>
      <c r="O94" s="1218"/>
      <c r="P94" s="1227"/>
      <c r="Q94" s="1218"/>
      <c r="R94" s="1220"/>
      <c r="S94" s="105"/>
      <c r="T94" s="89"/>
    </row>
    <row r="95" spans="1:20" ht="15.75" hidden="1" customHeight="1" x14ac:dyDescent="0.2">
      <c r="A95" s="1214" t="s">
        <v>388</v>
      </c>
      <c r="B95" s="1229" t="s">
        <v>378</v>
      </c>
      <c r="C95" s="1216"/>
      <c r="D95" s="1247"/>
      <c r="E95" s="1269"/>
      <c r="F95" s="1247"/>
      <c r="G95" s="1269"/>
      <c r="H95" s="1247"/>
      <c r="I95" s="1217">
        <f t="shared" si="12"/>
        <v>0</v>
      </c>
      <c r="J95" s="1218"/>
      <c r="K95" s="1219"/>
      <c r="L95" s="1218"/>
      <c r="M95" s="1220"/>
      <c r="N95" s="1217">
        <f t="shared" si="5"/>
        <v>0</v>
      </c>
      <c r="O95" s="1218"/>
      <c r="P95" s="1219"/>
      <c r="Q95" s="1218"/>
      <c r="R95" s="1220"/>
      <c r="S95" s="105"/>
      <c r="T95" s="89"/>
    </row>
    <row r="96" spans="1:20" ht="15.75" hidden="1" customHeight="1" x14ac:dyDescent="0.2">
      <c r="A96" s="1214" t="s">
        <v>389</v>
      </c>
      <c r="B96" s="1229" t="s">
        <v>379</v>
      </c>
      <c r="C96" s="1216"/>
      <c r="D96" s="1247"/>
      <c r="E96" s="1269"/>
      <c r="F96" s="1247"/>
      <c r="G96" s="1269"/>
      <c r="H96" s="1247"/>
      <c r="I96" s="1217">
        <f t="shared" si="12"/>
        <v>0</v>
      </c>
      <c r="J96" s="1218"/>
      <c r="K96" s="1219"/>
      <c r="L96" s="1218"/>
      <c r="M96" s="1220"/>
      <c r="N96" s="1217">
        <f t="shared" si="5"/>
        <v>0</v>
      </c>
      <c r="O96" s="1218"/>
      <c r="P96" s="1219"/>
      <c r="Q96" s="1218"/>
      <c r="R96" s="1220"/>
      <c r="S96" s="105"/>
      <c r="T96" s="89"/>
    </row>
    <row r="97" spans="1:20" ht="15.75" hidden="1" customHeight="1" x14ac:dyDescent="0.2">
      <c r="A97" s="1214" t="s">
        <v>390</v>
      </c>
      <c r="B97" s="1230" t="s">
        <v>380</v>
      </c>
      <c r="C97" s="1216"/>
      <c r="D97" s="1247"/>
      <c r="E97" s="1269"/>
      <c r="F97" s="1247"/>
      <c r="G97" s="1269"/>
      <c r="H97" s="1247"/>
      <c r="I97" s="1217">
        <f t="shared" si="12"/>
        <v>0</v>
      </c>
      <c r="J97" s="1218"/>
      <c r="K97" s="1219"/>
      <c r="L97" s="1218"/>
      <c r="M97" s="1220"/>
      <c r="N97" s="1217">
        <f t="shared" si="5"/>
        <v>0</v>
      </c>
      <c r="O97" s="1218"/>
      <c r="P97" s="1219"/>
      <c r="Q97" s="1218"/>
      <c r="R97" s="1220"/>
      <c r="S97" s="105"/>
      <c r="T97" s="89"/>
    </row>
    <row r="98" spans="1:20" ht="15.75" hidden="1" customHeight="1" x14ac:dyDescent="0.2">
      <c r="A98" s="1214" t="s">
        <v>391</v>
      </c>
      <c r="B98" s="1225" t="s">
        <v>381</v>
      </c>
      <c r="C98" s="1226"/>
      <c r="D98" s="1248"/>
      <c r="E98" s="1270"/>
      <c r="F98" s="1248"/>
      <c r="G98" s="1270"/>
      <c r="H98" s="1248"/>
      <c r="I98" s="1217">
        <f t="shared" si="12"/>
        <v>0</v>
      </c>
      <c r="J98" s="1218"/>
      <c r="K98" s="1219"/>
      <c r="L98" s="1218"/>
      <c r="M98" s="1220"/>
      <c r="N98" s="1217">
        <f t="shared" si="5"/>
        <v>0</v>
      </c>
      <c r="O98" s="1218"/>
      <c r="P98" s="1219"/>
      <c r="Q98" s="1218"/>
      <c r="R98" s="1220"/>
      <c r="S98" s="105"/>
      <c r="T98" s="89"/>
    </row>
    <row r="99" spans="1:20" ht="15.75" hidden="1" customHeight="1" x14ac:dyDescent="0.2">
      <c r="A99" s="1214" t="s">
        <v>392</v>
      </c>
      <c r="B99" s="1225" t="s">
        <v>382</v>
      </c>
      <c r="C99" s="1226"/>
      <c r="D99" s="1248"/>
      <c r="E99" s="1270"/>
      <c r="F99" s="1248"/>
      <c r="G99" s="1270"/>
      <c r="H99" s="1248"/>
      <c r="I99" s="1217">
        <f t="shared" si="12"/>
        <v>0</v>
      </c>
      <c r="J99" s="1218"/>
      <c r="K99" s="1219"/>
      <c r="L99" s="1218"/>
      <c r="M99" s="1220"/>
      <c r="N99" s="1217">
        <f t="shared" si="5"/>
        <v>0</v>
      </c>
      <c r="O99" s="1218"/>
      <c r="P99" s="1219"/>
      <c r="Q99" s="1218"/>
      <c r="R99" s="1220"/>
      <c r="S99" s="105"/>
      <c r="T99" s="89"/>
    </row>
    <row r="100" spans="1:20" ht="15.75" hidden="1" customHeight="1" x14ac:dyDescent="0.2">
      <c r="A100" s="1214" t="s">
        <v>393</v>
      </c>
      <c r="B100" s="1225" t="s">
        <v>383</v>
      </c>
      <c r="C100" s="1226"/>
      <c r="D100" s="1248"/>
      <c r="E100" s="1270"/>
      <c r="F100" s="1248"/>
      <c r="G100" s="1270"/>
      <c r="H100" s="1248"/>
      <c r="I100" s="1217">
        <f t="shared" si="12"/>
        <v>0</v>
      </c>
      <c r="J100" s="1218"/>
      <c r="K100" s="1219"/>
      <c r="L100" s="1218"/>
      <c r="M100" s="1220"/>
      <c r="N100" s="1217">
        <f t="shared" si="5"/>
        <v>0</v>
      </c>
      <c r="O100" s="1218"/>
      <c r="P100" s="1219"/>
      <c r="Q100" s="1218"/>
      <c r="R100" s="1220"/>
      <c r="S100" s="105"/>
      <c r="T100" s="89"/>
    </row>
    <row r="101" spans="1:20" ht="16.5" hidden="1" customHeight="1" thickBot="1" x14ac:dyDescent="0.25">
      <c r="A101" s="1222" t="s">
        <v>394</v>
      </c>
      <c r="B101" s="1223" t="s">
        <v>384</v>
      </c>
      <c r="C101" s="1231"/>
      <c r="D101" s="1249"/>
      <c r="E101" s="1271"/>
      <c r="F101" s="1249"/>
      <c r="G101" s="1271"/>
      <c r="H101" s="1249"/>
      <c r="I101" s="1217">
        <f t="shared" si="12"/>
        <v>0</v>
      </c>
      <c r="J101" s="1232"/>
      <c r="K101" s="1233"/>
      <c r="L101" s="1232"/>
      <c r="M101" s="1234"/>
      <c r="N101" s="1217">
        <f t="shared" si="5"/>
        <v>0</v>
      </c>
      <c r="O101" s="1232"/>
      <c r="P101" s="1233"/>
      <c r="Q101" s="1232"/>
      <c r="R101" s="1234"/>
      <c r="S101" s="105"/>
      <c r="T101" s="89"/>
    </row>
    <row r="102" spans="1:20" ht="16.5" thickBot="1" x14ac:dyDescent="0.25">
      <c r="A102" s="315"/>
      <c r="B102" s="316" t="s">
        <v>282</v>
      </c>
      <c r="C102" s="317"/>
      <c r="D102" s="1250">
        <f>F102+H102</f>
        <v>1421.2202043868738</v>
      </c>
      <c r="E102" s="1272">
        <f>F102/D102*100</f>
        <v>99.119298730187012</v>
      </c>
      <c r="F102" s="1259">
        <f>F103+F108+F114+F115+F117+F118</f>
        <v>1408.7034999999998</v>
      </c>
      <c r="G102" s="1272">
        <f>H102/D102*100</f>
        <v>0.88070126981298658</v>
      </c>
      <c r="H102" s="1259">
        <f>H103+H108+H114+H115+H117+H118</f>
        <v>12.51670438687392</v>
      </c>
      <c r="I102" s="318">
        <f>K102+M102</f>
        <v>2205.3986071502591</v>
      </c>
      <c r="J102" s="1137">
        <f>K102/I102*100</f>
        <v>99.255603631151629</v>
      </c>
      <c r="K102" s="318">
        <f>K103+K108+K114+K115+K116+K117+K118</f>
        <v>2188.9816999999998</v>
      </c>
      <c r="L102" s="1137">
        <f>M102/I102*100</f>
        <v>0.74439636884837046</v>
      </c>
      <c r="M102" s="311">
        <f>M103+M108+M114+M115+M116+M117+M118</f>
        <v>16.416907150259068</v>
      </c>
      <c r="N102" s="318">
        <f>P102+R102</f>
        <v>1563.2476027806565</v>
      </c>
      <c r="O102" s="1137">
        <f>P102/N102*100</f>
        <v>99.398271728424575</v>
      </c>
      <c r="P102" s="318">
        <f>P103+P108+P114+P115+P116+P117+P118</f>
        <v>1553.8411000000001</v>
      </c>
      <c r="Q102" s="1137">
        <f>R102/N102*100</f>
        <v>0.60172827157542463</v>
      </c>
      <c r="R102" s="311">
        <f>R103+R108+R114+R115+R116+R117+R118</f>
        <v>9.4065027806563037</v>
      </c>
      <c r="S102" s="108" t="e">
        <f>T102/N102*100</f>
        <v>#REF!</v>
      </c>
      <c r="T102" s="86" t="e">
        <f>T103+T108+T114+T115+T116+T117+T118+#REF!</f>
        <v>#REF!</v>
      </c>
    </row>
    <row r="103" spans="1:20" ht="19.5" customHeight="1" x14ac:dyDescent="0.25">
      <c r="A103" s="352" t="s">
        <v>87</v>
      </c>
      <c r="B103" s="353" t="s">
        <v>407</v>
      </c>
      <c r="C103" s="511" t="s">
        <v>197</v>
      </c>
      <c r="D103" s="741">
        <f>F103+H103</f>
        <v>552.28509999999994</v>
      </c>
      <c r="E103" s="1266">
        <f>F103/D103*100</f>
        <v>100</v>
      </c>
      <c r="F103" s="1256">
        <v>552.28509999999994</v>
      </c>
      <c r="G103" s="1266"/>
      <c r="H103" s="1256"/>
      <c r="I103" s="286">
        <f>K103+M103</f>
        <v>822.06320000000005</v>
      </c>
      <c r="J103" s="1138">
        <f t="shared" ref="J103:J109" si="13">K103/I103*100</f>
        <v>100</v>
      </c>
      <c r="K103" s="736">
        <f>SUM(K104:K107)</f>
        <v>822.06320000000005</v>
      </c>
      <c r="L103" s="1138"/>
      <c r="M103" s="736"/>
      <c r="N103" s="286">
        <f t="shared" si="5"/>
        <v>501.44629999999995</v>
      </c>
      <c r="O103" s="1138">
        <f>P103/N103*100</f>
        <v>100</v>
      </c>
      <c r="P103" s="736">
        <f>SUM(P104:P107)</f>
        <v>501.44629999999995</v>
      </c>
      <c r="Q103" s="1139"/>
      <c r="R103" s="736"/>
      <c r="S103" s="111" t="e">
        <f>T103/N103*100</f>
        <v>#REF!</v>
      </c>
      <c r="T103" s="87" t="e">
        <f>T104+#REF!+T106+T107+#REF!</f>
        <v>#REF!</v>
      </c>
    </row>
    <row r="104" spans="1:20" ht="19.5" customHeight="1" x14ac:dyDescent="0.2">
      <c r="A104" s="289" t="s">
        <v>341</v>
      </c>
      <c r="B104" s="290" t="s">
        <v>149</v>
      </c>
      <c r="C104" s="285"/>
      <c r="D104" s="294">
        <f t="shared" ref="D104:D113" si="14">F104+H104</f>
        <v>371.74919999999997</v>
      </c>
      <c r="E104" s="1267">
        <f>F104/D104*100</f>
        <v>100</v>
      </c>
      <c r="F104" s="1260">
        <v>371.74919999999997</v>
      </c>
      <c r="G104" s="1267"/>
      <c r="H104" s="1260"/>
      <c r="I104" s="286">
        <f t="shared" ref="I104:I118" si="15">K104+M104</f>
        <v>537.64350000000002</v>
      </c>
      <c r="J104" s="1139">
        <f t="shared" si="13"/>
        <v>100</v>
      </c>
      <c r="K104" s="283">
        <v>537.64350000000002</v>
      </c>
      <c r="L104" s="1138"/>
      <c r="M104" s="281"/>
      <c r="N104" s="284">
        <f t="shared" si="5"/>
        <v>322.66759999999999</v>
      </c>
      <c r="O104" s="1139">
        <f t="shared" ref="O104:O109" si="16">P104/N104*100</f>
        <v>100</v>
      </c>
      <c r="P104" s="283">
        <v>322.66759999999999</v>
      </c>
      <c r="Q104" s="1139"/>
      <c r="R104" s="281"/>
      <c r="S104" s="110"/>
      <c r="T104" s="85"/>
    </row>
    <row r="105" spans="1:20" ht="19.5" customHeight="1" x14ac:dyDescent="0.2">
      <c r="A105" s="354" t="s">
        <v>342</v>
      </c>
      <c r="B105" s="291" t="s">
        <v>631</v>
      </c>
      <c r="C105" s="510"/>
      <c r="D105" s="294">
        <f t="shared" si="14"/>
        <v>104.5442</v>
      </c>
      <c r="E105" s="1267">
        <f>F105/D105*100</f>
        <v>100</v>
      </c>
      <c r="F105" s="1260">
        <v>104.5442</v>
      </c>
      <c r="G105" s="1267"/>
      <c r="H105" s="1260"/>
      <c r="I105" s="286">
        <f t="shared" si="15"/>
        <v>171.0531</v>
      </c>
      <c r="J105" s="1139">
        <f t="shared" si="13"/>
        <v>100</v>
      </c>
      <c r="K105" s="283">
        <v>171.0531</v>
      </c>
      <c r="L105" s="1139"/>
      <c r="M105" s="281"/>
      <c r="N105" s="284">
        <f t="shared" si="5"/>
        <v>106.6061</v>
      </c>
      <c r="O105" s="1139">
        <f t="shared" si="16"/>
        <v>100</v>
      </c>
      <c r="P105" s="283">
        <v>106.6061</v>
      </c>
      <c r="Q105" s="1139"/>
      <c r="R105" s="1316"/>
      <c r="S105" s="110"/>
      <c r="T105" s="88"/>
    </row>
    <row r="106" spans="1:20" ht="19.5" customHeight="1" x14ac:dyDescent="0.2">
      <c r="A106" s="354" t="s">
        <v>343</v>
      </c>
      <c r="B106" s="291" t="s">
        <v>408</v>
      </c>
      <c r="C106" s="510"/>
      <c r="D106" s="294">
        <f t="shared" si="14"/>
        <v>6.9</v>
      </c>
      <c r="E106" s="1267"/>
      <c r="F106" s="1260">
        <v>6.9</v>
      </c>
      <c r="G106" s="1267"/>
      <c r="H106" s="1260"/>
      <c r="I106" s="286">
        <f t="shared" si="15"/>
        <v>11.94</v>
      </c>
      <c r="J106" s="1139">
        <f t="shared" si="13"/>
        <v>100</v>
      </c>
      <c r="K106" s="283">
        <v>11.94</v>
      </c>
      <c r="L106" s="1139"/>
      <c r="M106" s="281"/>
      <c r="N106" s="284">
        <f>P106</f>
        <v>2.9140000000000001</v>
      </c>
      <c r="O106" s="1139">
        <f t="shared" si="16"/>
        <v>100</v>
      </c>
      <c r="P106" s="283">
        <v>2.9140000000000001</v>
      </c>
      <c r="Q106" s="1139"/>
      <c r="R106" s="281"/>
      <c r="S106" s="110"/>
      <c r="T106" s="88"/>
    </row>
    <row r="107" spans="1:20" ht="45" x14ac:dyDescent="0.2">
      <c r="A107" s="355" t="s">
        <v>385</v>
      </c>
      <c r="B107" s="290" t="s">
        <v>602</v>
      </c>
      <c r="C107" s="510"/>
      <c r="D107" s="294">
        <f t="shared" si="14"/>
        <v>69.091700000000003</v>
      </c>
      <c r="E107" s="1267">
        <f>F107/D107*100</f>
        <v>100</v>
      </c>
      <c r="F107" s="1260">
        <v>69.091700000000003</v>
      </c>
      <c r="G107" s="1267"/>
      <c r="H107" s="1260"/>
      <c r="I107" s="286">
        <f t="shared" si="15"/>
        <v>101.42659999999999</v>
      </c>
      <c r="J107" s="1139">
        <f t="shared" si="13"/>
        <v>100</v>
      </c>
      <c r="K107" s="284">
        <v>101.42659999999999</v>
      </c>
      <c r="L107" s="1139"/>
      <c r="M107" s="281"/>
      <c r="N107" s="284">
        <f t="shared" si="5"/>
        <v>69.258600000000001</v>
      </c>
      <c r="O107" s="1139">
        <f t="shared" si="16"/>
        <v>100</v>
      </c>
      <c r="P107" s="284">
        <v>69.258600000000001</v>
      </c>
      <c r="Q107" s="1139"/>
      <c r="R107" s="281"/>
      <c r="S107" s="110"/>
      <c r="T107" s="85"/>
    </row>
    <row r="108" spans="1:20" ht="19.5" customHeight="1" x14ac:dyDescent="0.25">
      <c r="A108" s="356" t="s">
        <v>88</v>
      </c>
      <c r="B108" s="353" t="s">
        <v>162</v>
      </c>
      <c r="C108" s="510" t="s">
        <v>198</v>
      </c>
      <c r="D108" s="294">
        <f t="shared" si="14"/>
        <v>29.430304386873921</v>
      </c>
      <c r="E108" s="1267">
        <f>F108/D108*100</f>
        <v>57.470013825421248</v>
      </c>
      <c r="F108" s="1260">
        <v>16.913599999999999</v>
      </c>
      <c r="G108" s="1267">
        <f>H108/D108*100</f>
        <v>42.529986174578745</v>
      </c>
      <c r="H108" s="1260">
        <f>SUM(H109:H112)</f>
        <v>12.51670438687392</v>
      </c>
      <c r="I108" s="286">
        <f t="shared" si="15"/>
        <v>38.581807150259067</v>
      </c>
      <c r="J108" s="1139">
        <f t="shared" si="13"/>
        <v>57.449097481819656</v>
      </c>
      <c r="K108" s="283">
        <f>SUM(K109:K113)</f>
        <v>22.164899999999999</v>
      </c>
      <c r="L108" s="1139">
        <f>M108/I108*100</f>
        <v>42.550902518180337</v>
      </c>
      <c r="M108" s="281">
        <f>SUM(M109:M113)</f>
        <v>16.416907150259068</v>
      </c>
      <c r="N108" s="284">
        <f t="shared" si="5"/>
        <v>22.005202780656305</v>
      </c>
      <c r="O108" s="1139">
        <f t="shared" si="16"/>
        <v>57.253278352312655</v>
      </c>
      <c r="P108" s="283">
        <f>SUM(P109:P113)</f>
        <v>12.598699999999999</v>
      </c>
      <c r="Q108" s="1139">
        <f>R108/N108*100</f>
        <v>42.746721647687338</v>
      </c>
      <c r="R108" s="281">
        <f>SUM(R109:R113)</f>
        <v>9.4065027806563037</v>
      </c>
      <c r="S108" s="110">
        <f>T108/N108*100</f>
        <v>975.31036677681084</v>
      </c>
      <c r="T108" s="90">
        <f>T109+T110+T111+T112+T113</f>
        <v>214.61902394999998</v>
      </c>
    </row>
    <row r="109" spans="1:20" ht="15.75" x14ac:dyDescent="0.2">
      <c r="A109" s="356" t="s">
        <v>180</v>
      </c>
      <c r="B109" s="291" t="s">
        <v>163</v>
      </c>
      <c r="C109" s="510"/>
      <c r="D109" s="294">
        <f t="shared" si="14"/>
        <v>29.211744386873917</v>
      </c>
      <c r="E109" s="1267">
        <f>F109/D109*100</f>
        <v>57.900000000000006</v>
      </c>
      <c r="F109" s="1260">
        <v>16.913599999999999</v>
      </c>
      <c r="G109" s="1267">
        <f>H109/D109*100</f>
        <v>42.1</v>
      </c>
      <c r="H109" s="1260">
        <f>F109*42.1/57.9</f>
        <v>12.29814438687392</v>
      </c>
      <c r="I109" s="286">
        <f t="shared" si="15"/>
        <v>38.281347150259066</v>
      </c>
      <c r="J109" s="1139">
        <f t="shared" si="13"/>
        <v>57.9</v>
      </c>
      <c r="K109" s="283">
        <v>22.164899999999999</v>
      </c>
      <c r="L109" s="1139">
        <f>M109/I109*100</f>
        <v>42.1</v>
      </c>
      <c r="M109" s="281">
        <f>K109*42.1/57.9</f>
        <v>16.116447150259066</v>
      </c>
      <c r="N109" s="284">
        <f t="shared" si="5"/>
        <v>21.759412780656305</v>
      </c>
      <c r="O109" s="1139">
        <f t="shared" si="16"/>
        <v>57.9</v>
      </c>
      <c r="P109" s="283">
        <v>12.598699999999999</v>
      </c>
      <c r="Q109" s="1139">
        <f>R109/N109*100</f>
        <v>42.1</v>
      </c>
      <c r="R109" s="281">
        <f>P109*42.1/57.9</f>
        <v>9.1607127806563042</v>
      </c>
      <c r="S109" s="110">
        <f>T109/N109*100</f>
        <v>889.75255656766171</v>
      </c>
      <c r="T109" s="83">
        <v>193.60493151</v>
      </c>
    </row>
    <row r="110" spans="1:20" ht="27" customHeight="1" x14ac:dyDescent="0.2">
      <c r="A110" s="289" t="s">
        <v>181</v>
      </c>
      <c r="B110" s="290" t="s">
        <v>214</v>
      </c>
      <c r="C110" s="510"/>
      <c r="D110" s="294">
        <f t="shared" si="14"/>
        <v>0</v>
      </c>
      <c r="E110" s="1267"/>
      <c r="F110" s="1260"/>
      <c r="G110" s="1267"/>
      <c r="H110" s="1260"/>
      <c r="I110" s="286"/>
      <c r="J110" s="1139"/>
      <c r="K110" s="283"/>
      <c r="L110" s="1139"/>
      <c r="M110" s="281"/>
      <c r="N110" s="284"/>
      <c r="O110" s="1139"/>
      <c r="P110" s="283"/>
      <c r="Q110" s="1139"/>
      <c r="R110" s="281"/>
      <c r="S110" s="110"/>
      <c r="T110" s="83"/>
    </row>
    <row r="111" spans="1:20" ht="15.75" x14ac:dyDescent="0.2">
      <c r="A111" s="356" t="s">
        <v>182</v>
      </c>
      <c r="B111" s="290" t="s">
        <v>215</v>
      </c>
      <c r="C111" s="510"/>
      <c r="D111" s="294">
        <f t="shared" si="14"/>
        <v>0</v>
      </c>
      <c r="E111" s="1267"/>
      <c r="F111" s="1260"/>
      <c r="G111" s="1267"/>
      <c r="H111" s="1260"/>
      <c r="I111" s="286"/>
      <c r="J111" s="1139"/>
      <c r="K111" s="283"/>
      <c r="L111" s="1139"/>
      <c r="M111" s="281"/>
      <c r="N111" s="284"/>
      <c r="O111" s="1139"/>
      <c r="P111" s="283"/>
      <c r="Q111" s="1139"/>
      <c r="R111" s="281"/>
      <c r="S111" s="110"/>
      <c r="T111" s="83"/>
    </row>
    <row r="112" spans="1:20" ht="15.75" x14ac:dyDescent="0.2">
      <c r="A112" s="289" t="s">
        <v>183</v>
      </c>
      <c r="B112" s="290" t="s">
        <v>418</v>
      </c>
      <c r="C112" s="285"/>
      <c r="D112" s="294">
        <f t="shared" si="14"/>
        <v>0.21856</v>
      </c>
      <c r="E112" s="1267"/>
      <c r="F112" s="1260"/>
      <c r="G112" s="1267">
        <f>H112/D112*100</f>
        <v>100</v>
      </c>
      <c r="H112" s="1260">
        <v>0.21856</v>
      </c>
      <c r="I112" s="286">
        <f t="shared" si="15"/>
        <v>0.30046</v>
      </c>
      <c r="J112" s="1139"/>
      <c r="K112" s="283"/>
      <c r="L112" s="1139">
        <f>M112/I112*100</f>
        <v>100</v>
      </c>
      <c r="M112" s="281">
        <v>0.30046</v>
      </c>
      <c r="N112" s="284">
        <f t="shared" si="5"/>
        <v>0.24579000000000001</v>
      </c>
      <c r="O112" s="1139"/>
      <c r="P112" s="283"/>
      <c r="Q112" s="1139">
        <f>R112/N112*100</f>
        <v>100</v>
      </c>
      <c r="R112" s="281">
        <v>0.24579000000000001</v>
      </c>
      <c r="S112" s="110">
        <f>T112/N112*100</f>
        <v>59.964526628422647</v>
      </c>
      <c r="T112" s="83">
        <v>0.14738681000000001</v>
      </c>
    </row>
    <row r="113" spans="1:20" ht="15.75" x14ac:dyDescent="0.2">
      <c r="A113" s="289" t="s">
        <v>184</v>
      </c>
      <c r="B113" s="290" t="s">
        <v>409</v>
      </c>
      <c r="C113" s="285"/>
      <c r="D113" s="294">
        <f t="shared" si="14"/>
        <v>0</v>
      </c>
      <c r="E113" s="1267"/>
      <c r="F113" s="1260"/>
      <c r="G113" s="1267"/>
      <c r="H113" s="1260"/>
      <c r="I113" s="286"/>
      <c r="J113" s="1139"/>
      <c r="K113" s="283"/>
      <c r="L113" s="1139"/>
      <c r="M113" s="281"/>
      <c r="N113" s="284"/>
      <c r="O113" s="1139"/>
      <c r="P113" s="283"/>
      <c r="Q113" s="1139"/>
      <c r="R113" s="281"/>
      <c r="S113" s="110" t="e">
        <f>T113/N113*100</f>
        <v>#DIV/0!</v>
      </c>
      <c r="T113" s="83">
        <v>20.866705629999998</v>
      </c>
    </row>
    <row r="114" spans="1:20" ht="20.25" customHeight="1" x14ac:dyDescent="0.2">
      <c r="A114" s="356" t="s">
        <v>89</v>
      </c>
      <c r="B114" s="357" t="s">
        <v>150</v>
      </c>
      <c r="C114" s="510" t="s">
        <v>199</v>
      </c>
      <c r="D114" s="1245">
        <f>F114+H114</f>
        <v>0.63229999999999997</v>
      </c>
      <c r="E114" s="1267">
        <f t="shared" ref="E114:E119" si="17">F114/D114*100</f>
        <v>100</v>
      </c>
      <c r="F114" s="1260">
        <v>0.63229999999999997</v>
      </c>
      <c r="G114" s="1267"/>
      <c r="H114" s="1260"/>
      <c r="I114" s="286">
        <f t="shared" si="15"/>
        <v>1.1924999999999999</v>
      </c>
      <c r="J114" s="1139">
        <f>K114/I114*100</f>
        <v>100</v>
      </c>
      <c r="K114" s="283">
        <v>1.1924999999999999</v>
      </c>
      <c r="L114" s="1139"/>
      <c r="M114" s="1258"/>
      <c r="N114" s="284">
        <f t="shared" si="5"/>
        <v>11</v>
      </c>
      <c r="O114" s="1139">
        <f>P114/N114*100</f>
        <v>100</v>
      </c>
      <c r="P114" s="283">
        <v>11</v>
      </c>
      <c r="Q114" s="1139"/>
      <c r="R114" s="1317"/>
      <c r="S114" s="110">
        <f>T114/N114*100</f>
        <v>2043.5877402727267</v>
      </c>
      <c r="T114" s="89">
        <v>224.79465142999996</v>
      </c>
    </row>
    <row r="115" spans="1:20" ht="20.25" customHeight="1" x14ac:dyDescent="0.2">
      <c r="A115" s="356" t="s">
        <v>91</v>
      </c>
      <c r="B115" s="357" t="s">
        <v>151</v>
      </c>
      <c r="C115" s="510" t="s">
        <v>200</v>
      </c>
      <c r="D115" s="1245">
        <f>F115+H115</f>
        <v>227.6908</v>
      </c>
      <c r="E115" s="1267">
        <f t="shared" si="17"/>
        <v>100</v>
      </c>
      <c r="F115" s="1260">
        <v>227.6908</v>
      </c>
      <c r="G115" s="1267"/>
      <c r="H115" s="1260"/>
      <c r="I115" s="286">
        <f t="shared" si="15"/>
        <v>371.17829999999998</v>
      </c>
      <c r="J115" s="1139">
        <f>K115/I115*100</f>
        <v>100</v>
      </c>
      <c r="K115" s="283">
        <v>371.17829999999998</v>
      </c>
      <c r="L115" s="1139"/>
      <c r="M115" s="281"/>
      <c r="N115" s="284">
        <f t="shared" si="5"/>
        <v>238.41460000000001</v>
      </c>
      <c r="O115" s="1139">
        <f>P115/N115*100</f>
        <v>100</v>
      </c>
      <c r="P115" s="283">
        <v>238.41460000000001</v>
      </c>
      <c r="Q115" s="1139"/>
      <c r="R115" s="281"/>
      <c r="S115" s="110"/>
      <c r="T115" s="83"/>
    </row>
    <row r="116" spans="1:20" s="186" customFormat="1" ht="15.75" hidden="1" customHeight="1" x14ac:dyDescent="0.2">
      <c r="A116" s="356" t="s">
        <v>171</v>
      </c>
      <c r="B116" s="358" t="s">
        <v>152</v>
      </c>
      <c r="C116" s="510" t="s">
        <v>201</v>
      </c>
      <c r="D116" s="1245">
        <v>0</v>
      </c>
      <c r="E116" s="1267" t="e">
        <f t="shared" si="17"/>
        <v>#DIV/0!</v>
      </c>
      <c r="F116" s="1260"/>
      <c r="G116" s="1267"/>
      <c r="H116" s="1260"/>
      <c r="I116" s="286">
        <f t="shared" si="15"/>
        <v>0</v>
      </c>
      <c r="J116" s="1139"/>
      <c r="K116" s="283"/>
      <c r="L116" s="1139"/>
      <c r="M116" s="1260"/>
      <c r="N116" s="284">
        <f t="shared" si="5"/>
        <v>0</v>
      </c>
      <c r="O116" s="1139"/>
      <c r="P116" s="283"/>
      <c r="Q116" s="1139"/>
      <c r="R116" s="1314"/>
      <c r="S116" s="110" t="e">
        <f>T116/N116*100</f>
        <v>#DIV/0!</v>
      </c>
      <c r="T116" s="83">
        <v>12.76659151</v>
      </c>
    </row>
    <row r="117" spans="1:20" ht="20.25" customHeight="1" x14ac:dyDescent="0.2">
      <c r="A117" s="356" t="s">
        <v>171</v>
      </c>
      <c r="B117" s="353" t="s">
        <v>153</v>
      </c>
      <c r="C117" s="510" t="s">
        <v>202</v>
      </c>
      <c r="D117" s="1245">
        <f>F117+H117</f>
        <v>592.57730000000004</v>
      </c>
      <c r="E117" s="1267">
        <f t="shared" si="17"/>
        <v>100</v>
      </c>
      <c r="F117" s="1260">
        <v>592.57730000000004</v>
      </c>
      <c r="G117" s="1267"/>
      <c r="H117" s="1260"/>
      <c r="I117" s="286">
        <f t="shared" si="15"/>
        <v>937.24789999999996</v>
      </c>
      <c r="J117" s="1139">
        <f>K117/I117*100</f>
        <v>100</v>
      </c>
      <c r="K117" s="283">
        <v>937.24789999999996</v>
      </c>
      <c r="L117" s="1139"/>
      <c r="M117" s="281"/>
      <c r="N117" s="284">
        <f t="shared" si="5"/>
        <v>778.39269999999999</v>
      </c>
      <c r="O117" s="1139">
        <f>P117/N117*100</f>
        <v>100</v>
      </c>
      <c r="P117" s="283">
        <v>778.39269999999999</v>
      </c>
      <c r="Q117" s="1139"/>
      <c r="R117" s="281"/>
      <c r="S117" s="110">
        <f>T117/N117*100</f>
        <v>1.2924654997406835</v>
      </c>
      <c r="T117" s="89">
        <v>10.060457099999999</v>
      </c>
    </row>
    <row r="118" spans="1:20" ht="20.25" customHeight="1" thickBot="1" x14ac:dyDescent="0.25">
      <c r="A118" s="356" t="s">
        <v>185</v>
      </c>
      <c r="B118" s="358" t="s">
        <v>78</v>
      </c>
      <c r="C118" s="512" t="s">
        <v>203</v>
      </c>
      <c r="D118" s="1251">
        <f>F118+H118</f>
        <v>18.604399999999998</v>
      </c>
      <c r="E118" s="1273">
        <f t="shared" si="17"/>
        <v>100</v>
      </c>
      <c r="F118" s="1261">
        <v>18.604399999999998</v>
      </c>
      <c r="G118" s="1273"/>
      <c r="H118" s="1261"/>
      <c r="I118" s="286">
        <f t="shared" si="15"/>
        <v>35.134900000000002</v>
      </c>
      <c r="J118" s="1139">
        <f>K118/I118*100</f>
        <v>100</v>
      </c>
      <c r="K118" s="283">
        <v>35.134900000000002</v>
      </c>
      <c r="L118" s="1139"/>
      <c r="M118" s="1260"/>
      <c r="N118" s="284">
        <f t="shared" si="5"/>
        <v>11.988799999999999</v>
      </c>
      <c r="O118" s="1139">
        <f>P118/N118*100</f>
        <v>100</v>
      </c>
      <c r="P118" s="283">
        <v>11.988799999999999</v>
      </c>
      <c r="Q118" s="1139"/>
      <c r="R118" s="1314"/>
      <c r="S118" s="110">
        <f>T118/N118*100</f>
        <v>226.93198910649946</v>
      </c>
      <c r="T118" s="83">
        <v>27.206422310000004</v>
      </c>
    </row>
    <row r="119" spans="1:20" ht="21" thickBot="1" x14ac:dyDescent="0.25">
      <c r="A119" s="319" t="s">
        <v>77</v>
      </c>
      <c r="B119" s="307" t="s">
        <v>52</v>
      </c>
      <c r="C119" s="320"/>
      <c r="D119" s="336">
        <f>F119+H119</f>
        <v>5027.8425999999999</v>
      </c>
      <c r="E119" s="1265">
        <f t="shared" si="17"/>
        <v>100</v>
      </c>
      <c r="F119" s="1254">
        <f>SUM(F120:F129)</f>
        <v>5027.8425999999999</v>
      </c>
      <c r="G119" s="1265"/>
      <c r="H119" s="1254">
        <f>SUM(H120:H129)</f>
        <v>0</v>
      </c>
      <c r="I119" s="321">
        <f t="shared" ref="I119" si="18">K119+M119</f>
        <v>9574.4643999999989</v>
      </c>
      <c r="J119" s="1137">
        <f>K119/I119*100</f>
        <v>100</v>
      </c>
      <c r="K119" s="322">
        <f>SUM(K120:K129)</f>
        <v>9574.4643999999989</v>
      </c>
      <c r="L119" s="1137">
        <f>M119/I119*100</f>
        <v>0</v>
      </c>
      <c r="M119" s="323">
        <f>M120+M121+M122+M125+M126+M127+M128+M129</f>
        <v>0</v>
      </c>
      <c r="N119" s="321">
        <f>P119+R119</f>
        <v>4915.0017999999991</v>
      </c>
      <c r="O119" s="1137">
        <f>P119/N119*100</f>
        <v>100</v>
      </c>
      <c r="P119" s="322">
        <f>SUM(P120:P129)</f>
        <v>4915.0017999999991</v>
      </c>
      <c r="Q119" s="1137">
        <f>R119/N119*100</f>
        <v>0</v>
      </c>
      <c r="R119" s="323">
        <f>R120+R121+R122+R125+R126+R127+R128+R129</f>
        <v>0</v>
      </c>
      <c r="S119" s="112"/>
      <c r="T119" s="91"/>
    </row>
    <row r="120" spans="1:20" ht="20.25" x14ac:dyDescent="0.2">
      <c r="A120" s="1237"/>
      <c r="B120" s="349" t="s">
        <v>164</v>
      </c>
      <c r="C120" s="1202"/>
      <c r="D120" s="1244"/>
      <c r="E120" s="1274"/>
      <c r="F120" s="1258"/>
      <c r="G120" s="1274"/>
      <c r="H120" s="1258"/>
      <c r="I120" s="738"/>
      <c r="J120" s="1140"/>
      <c r="K120" s="737"/>
      <c r="L120" s="1141"/>
      <c r="M120" s="737"/>
      <c r="N120" s="738"/>
      <c r="O120" s="1140"/>
      <c r="P120" s="737"/>
      <c r="Q120" s="1141"/>
      <c r="R120" s="737"/>
      <c r="S120" s="111"/>
      <c r="T120" s="92"/>
    </row>
    <row r="121" spans="1:20" ht="20.25" x14ac:dyDescent="0.2">
      <c r="A121" s="1238"/>
      <c r="B121" s="350" t="s">
        <v>490</v>
      </c>
      <c r="C121" s="1203"/>
      <c r="D121" s="1245">
        <f>F121+H121</f>
        <v>3817.4780000000001</v>
      </c>
      <c r="E121" s="1267">
        <f>F121/D121*100</f>
        <v>100</v>
      </c>
      <c r="F121" s="1260">
        <v>3817.4780000000001</v>
      </c>
      <c r="G121" s="1267"/>
      <c r="H121" s="1260"/>
      <c r="I121" s="738">
        <f>K121+M121</f>
        <v>5547.8406000000004</v>
      </c>
      <c r="J121" s="1139">
        <f>K121/I121*100</f>
        <v>100</v>
      </c>
      <c r="K121" s="281">
        <v>5547.8406000000004</v>
      </c>
      <c r="L121" s="1142"/>
      <c r="M121" s="281"/>
      <c r="N121" s="738">
        <f>P121</f>
        <v>3723.7948000000001</v>
      </c>
      <c r="O121" s="1139">
        <f>P121/N121*100</f>
        <v>100</v>
      </c>
      <c r="P121" s="281">
        <v>3723.7948000000001</v>
      </c>
      <c r="Q121" s="1142"/>
      <c r="R121" s="281"/>
      <c r="S121" s="110"/>
      <c r="T121" s="83"/>
    </row>
    <row r="122" spans="1:20" ht="30" x14ac:dyDescent="0.2">
      <c r="A122" s="1238"/>
      <c r="B122" s="379" t="s">
        <v>489</v>
      </c>
      <c r="C122" s="1203"/>
      <c r="D122" s="1245">
        <f>F122+H122</f>
        <v>1220.1379999999999</v>
      </c>
      <c r="E122" s="1267">
        <f>F122/D122*100</f>
        <v>100</v>
      </c>
      <c r="F122" s="1260">
        <v>1220.1379999999999</v>
      </c>
      <c r="G122" s="1267"/>
      <c r="H122" s="1260"/>
      <c r="I122" s="738">
        <f t="shared" ref="I122:I125" si="19">K122+M122</f>
        <v>4035.1194</v>
      </c>
      <c r="J122" s="1139">
        <f>K122/I122*100</f>
        <v>100</v>
      </c>
      <c r="K122" s="282">
        <v>4035.1194</v>
      </c>
      <c r="L122" s="1143"/>
      <c r="M122" s="282"/>
      <c r="N122" s="738">
        <f>P122</f>
        <v>1234.5229999999999</v>
      </c>
      <c r="O122" s="1139">
        <f>P122/N122*100</f>
        <v>100</v>
      </c>
      <c r="P122" s="282">
        <v>1234.5229999999999</v>
      </c>
      <c r="Q122" s="1143"/>
      <c r="R122" s="282"/>
      <c r="S122" s="113"/>
      <c r="T122" s="93"/>
    </row>
    <row r="123" spans="1:20" ht="30" x14ac:dyDescent="0.2">
      <c r="A123" s="1238"/>
      <c r="B123" s="379" t="s">
        <v>448</v>
      </c>
      <c r="C123" s="1203"/>
      <c r="D123" s="1245">
        <f>F123+H123</f>
        <v>0.59140000000000004</v>
      </c>
      <c r="E123" s="1267">
        <f>F123/D123*100</f>
        <v>100</v>
      </c>
      <c r="F123" s="1260">
        <v>0.59140000000000004</v>
      </c>
      <c r="G123" s="1267"/>
      <c r="H123" s="1260"/>
      <c r="I123" s="738">
        <f t="shared" si="19"/>
        <v>0.59140000000000004</v>
      </c>
      <c r="J123" s="1139">
        <f>K123/I123*100</f>
        <v>100</v>
      </c>
      <c r="K123" s="282">
        <v>0.59140000000000004</v>
      </c>
      <c r="L123" s="1143"/>
      <c r="M123" s="282"/>
      <c r="N123" s="738">
        <f>P123</f>
        <v>0.1905</v>
      </c>
      <c r="O123" s="1139">
        <f>P123/N123*100</f>
        <v>100</v>
      </c>
      <c r="P123" s="282">
        <v>0.1905</v>
      </c>
      <c r="Q123" s="1143"/>
      <c r="R123" s="282"/>
      <c r="S123" s="105"/>
      <c r="T123" s="89"/>
    </row>
    <row r="124" spans="1:20" ht="20.25" x14ac:dyDescent="0.2">
      <c r="A124" s="1238"/>
      <c r="B124" s="350" t="s">
        <v>456</v>
      </c>
      <c r="C124" s="1203"/>
      <c r="D124" s="1245">
        <v>0</v>
      </c>
      <c r="E124" s="1267"/>
      <c r="F124" s="1260"/>
      <c r="G124" s="1267"/>
      <c r="H124" s="1260"/>
      <c r="I124" s="738"/>
      <c r="J124" s="1139"/>
      <c r="K124" s="282"/>
      <c r="L124" s="1143"/>
      <c r="M124" s="282"/>
      <c r="N124" s="738"/>
      <c r="O124" s="1139"/>
      <c r="P124" s="282"/>
      <c r="Q124" s="1143"/>
      <c r="R124" s="282"/>
      <c r="S124" s="105"/>
      <c r="T124" s="89"/>
    </row>
    <row r="125" spans="1:20" ht="20.25" x14ac:dyDescent="0.2">
      <c r="A125" s="1238"/>
      <c r="B125" s="350" t="s">
        <v>174</v>
      </c>
      <c r="C125" s="1204" t="s">
        <v>218</v>
      </c>
      <c r="D125" s="1245">
        <f>F125+H125</f>
        <v>-10.364800000000001</v>
      </c>
      <c r="E125" s="1267"/>
      <c r="F125" s="1260">
        <v>-10.364800000000001</v>
      </c>
      <c r="G125" s="1267"/>
      <c r="H125" s="1260"/>
      <c r="I125" s="738">
        <f t="shared" si="19"/>
        <v>-10.504300000000001</v>
      </c>
      <c r="J125" s="1139"/>
      <c r="K125" s="281">
        <v>-10.504300000000001</v>
      </c>
      <c r="L125" s="1142"/>
      <c r="M125" s="281"/>
      <c r="N125" s="738">
        <f>P125</f>
        <v>-43.506500000000003</v>
      </c>
      <c r="O125" s="1139"/>
      <c r="P125" s="281">
        <v>-43.506500000000003</v>
      </c>
      <c r="Q125" s="1142"/>
      <c r="R125" s="281"/>
      <c r="S125" s="105"/>
      <c r="T125" s="89"/>
    </row>
    <row r="126" spans="1:20" ht="20.25" x14ac:dyDescent="0.2">
      <c r="A126" s="1238"/>
      <c r="B126" s="350" t="s">
        <v>1</v>
      </c>
      <c r="C126" s="1203"/>
      <c r="D126" s="1245">
        <v>0</v>
      </c>
      <c r="E126" s="1267"/>
      <c r="F126" s="1260"/>
      <c r="G126" s="1267"/>
      <c r="H126" s="1260"/>
      <c r="I126" s="738">
        <f>K126+M126</f>
        <v>1.4173</v>
      </c>
      <c r="J126" s="1139"/>
      <c r="K126" s="281">
        <v>1.4173</v>
      </c>
      <c r="L126" s="1142"/>
      <c r="M126" s="281"/>
      <c r="N126" s="738"/>
      <c r="O126" s="1139"/>
      <c r="P126" s="281"/>
      <c r="Q126" s="1142"/>
      <c r="R126" s="281"/>
      <c r="S126" s="105"/>
      <c r="T126" s="89"/>
    </row>
    <row r="127" spans="1:20" ht="20.25" x14ac:dyDescent="0.2">
      <c r="A127" s="1238"/>
      <c r="B127" s="350" t="s">
        <v>351</v>
      </c>
      <c r="C127" s="1203"/>
      <c r="D127" s="1245">
        <v>0</v>
      </c>
      <c r="E127" s="1267"/>
      <c r="F127" s="1260"/>
      <c r="G127" s="1267"/>
      <c r="H127" s="1260"/>
      <c r="I127" s="738"/>
      <c r="J127" s="1139"/>
      <c r="K127" s="281"/>
      <c r="L127" s="1142"/>
      <c r="M127" s="281"/>
      <c r="N127" s="738"/>
      <c r="O127" s="1139"/>
      <c r="P127" s="281"/>
      <c r="Q127" s="1142"/>
      <c r="R127" s="281"/>
      <c r="S127" s="105"/>
      <c r="T127" s="89"/>
    </row>
    <row r="128" spans="1:20" ht="20.25" x14ac:dyDescent="0.2">
      <c r="A128" s="1238"/>
      <c r="B128" s="350" t="s">
        <v>340</v>
      </c>
      <c r="C128" s="1203"/>
      <c r="D128" s="1245">
        <v>0</v>
      </c>
      <c r="E128" s="1267"/>
      <c r="F128" s="1260"/>
      <c r="G128" s="1267"/>
      <c r="H128" s="1260"/>
      <c r="I128" s="738"/>
      <c r="J128" s="1139"/>
      <c r="K128" s="281"/>
      <c r="L128" s="1142"/>
      <c r="M128" s="281"/>
      <c r="N128" s="738"/>
      <c r="O128" s="1139"/>
      <c r="P128" s="281"/>
      <c r="Q128" s="1142"/>
      <c r="R128" s="281"/>
      <c r="S128" s="105"/>
      <c r="T128" s="89"/>
    </row>
    <row r="129" spans="1:21" ht="21" thickBot="1" x14ac:dyDescent="0.25">
      <c r="A129" s="1239"/>
      <c r="B129" s="351" t="s">
        <v>339</v>
      </c>
      <c r="C129" s="1205"/>
      <c r="D129" s="1251">
        <v>0</v>
      </c>
      <c r="E129" s="1273"/>
      <c r="F129" s="1262"/>
      <c r="G129" s="1273"/>
      <c r="H129" s="1262"/>
      <c r="I129" s="738"/>
      <c r="J129" s="1139"/>
      <c r="K129" s="282"/>
      <c r="L129" s="1143"/>
      <c r="M129" s="282"/>
      <c r="N129" s="738"/>
      <c r="O129" s="1139"/>
      <c r="P129" s="282"/>
      <c r="Q129" s="1143"/>
      <c r="R129" s="282"/>
      <c r="S129" s="105"/>
      <c r="T129" s="89"/>
    </row>
    <row r="130" spans="1:21" ht="19.5" thickBot="1" x14ac:dyDescent="0.25">
      <c r="A130" s="329"/>
      <c r="B130" s="324" t="s">
        <v>51</v>
      </c>
      <c r="C130" s="325"/>
      <c r="D130" s="1252">
        <f>D69+D119</f>
        <v>32714.841074386874</v>
      </c>
      <c r="E130" s="1275">
        <f>F130/D130*100</f>
        <v>29.431019023161948</v>
      </c>
      <c r="F130" s="1263">
        <f>F69+F119</f>
        <v>9628.311099999999</v>
      </c>
      <c r="G130" s="1275">
        <f>H130/D130*100</f>
        <v>70.568980976838063</v>
      </c>
      <c r="H130" s="1263">
        <f>H69+H119</f>
        <v>23086.529974386875</v>
      </c>
      <c r="I130" s="1264">
        <f>I69+I119</f>
        <v>53588.392887150258</v>
      </c>
      <c r="J130" s="1137">
        <f>K130/I130*100</f>
        <v>31.379556642819555</v>
      </c>
      <c r="K130" s="327">
        <f>K69+K119</f>
        <v>16815.8001</v>
      </c>
      <c r="L130" s="1137">
        <f>M130/I130*100</f>
        <v>68.620443357180463</v>
      </c>
      <c r="M130" s="328">
        <f>M69+M119</f>
        <v>36772.592787150264</v>
      </c>
      <c r="N130" s="326">
        <f>N69+N119</f>
        <v>34580.492412780652</v>
      </c>
      <c r="O130" s="1137">
        <f>P130/N130*100</f>
        <v>27.995434490753524</v>
      </c>
      <c r="P130" s="327">
        <f>P69+P119</f>
        <v>9680.9591</v>
      </c>
      <c r="Q130" s="1137">
        <f>R130/N130*100</f>
        <v>72.00456550924649</v>
      </c>
      <c r="R130" s="311">
        <f>R69+R119</f>
        <v>24899.533312780655</v>
      </c>
      <c r="S130" s="112" t="e">
        <f>T130/N130*100</f>
        <v>#REF!</v>
      </c>
      <c r="T130" s="94" t="e">
        <f>T69+T119+#REF!</f>
        <v>#REF!</v>
      </c>
      <c r="U130" s="107"/>
    </row>
    <row r="131" spans="1:21" x14ac:dyDescent="0.25">
      <c r="D131" s="1241"/>
      <c r="E131" s="1241"/>
      <c r="F131" s="1241"/>
      <c r="G131" s="1241"/>
      <c r="H131" s="1241"/>
      <c r="I131" s="1242"/>
      <c r="J131" s="1242"/>
      <c r="K131" s="1242"/>
      <c r="L131" s="1242"/>
      <c r="M131" s="1242"/>
      <c r="N131" s="1242"/>
      <c r="O131" s="1242"/>
      <c r="P131" s="1242"/>
      <c r="Q131" s="1242"/>
      <c r="R131" s="1242"/>
    </row>
  </sheetData>
  <mergeCells count="15">
    <mergeCell ref="O67:P67"/>
    <mergeCell ref="Q67:R67"/>
    <mergeCell ref="Q65:R65"/>
    <mergeCell ref="A64:R64"/>
    <mergeCell ref="D67:D68"/>
    <mergeCell ref="I67:I68"/>
    <mergeCell ref="N67:N68"/>
    <mergeCell ref="E67:F67"/>
    <mergeCell ref="G67:H67"/>
    <mergeCell ref="J67:K67"/>
    <mergeCell ref="L67:M67"/>
    <mergeCell ref="N66:R66"/>
    <mergeCell ref="I66:M66"/>
    <mergeCell ref="D66:H66"/>
    <mergeCell ref="C66:C68"/>
  </mergeCells>
  <pageMargins left="0.39370078740157483" right="0" top="0" bottom="0" header="0.31496062992125984" footer="0.31496062992125984"/>
  <pageSetup paperSize="9" scale="44" orientation="landscape" r:id="rId1"/>
  <rowBreaks count="1" manualBreakCount="1">
    <brk id="63" max="16383" man="1"/>
  </rowBreaks>
  <colBreaks count="1" manualBreakCount="1">
    <brk id="18" max="1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V69"/>
  <sheetViews>
    <sheetView topLeftCell="B1" zoomScale="70" zoomScaleNormal="70" zoomScaleSheetLayoutView="90" workbookViewId="0">
      <pane ySplit="5" topLeftCell="A6" activePane="bottomLeft" state="frozen"/>
      <selection activeCell="J24" sqref="J24"/>
      <selection pane="bottomLeft" activeCell="J24" sqref="J24"/>
    </sheetView>
  </sheetViews>
  <sheetFormatPr defaultColWidth="9.140625" defaultRowHeight="12.75" x14ac:dyDescent="0.2"/>
  <cols>
    <col min="1" max="1" width="6.5703125" style="10" customWidth="1"/>
    <col min="2" max="2" width="131.5703125" style="10" customWidth="1"/>
    <col min="3" max="3" width="18.85546875" style="57" customWidth="1"/>
    <col min="4" max="4" width="17.42578125" style="10" customWidth="1"/>
    <col min="5" max="5" width="17.7109375" style="57" customWidth="1"/>
    <col min="6" max="6" width="17.28515625" style="10" customWidth="1"/>
    <col min="7" max="7" width="19.85546875" style="57" customWidth="1"/>
    <col min="8" max="8" width="16.5703125" style="10" customWidth="1"/>
    <col min="9" max="9" width="18" style="57" customWidth="1"/>
    <col min="10" max="10" width="17.5703125" style="58" customWidth="1"/>
    <col min="11" max="11" width="19.85546875" style="57" customWidth="1"/>
    <col min="12" max="12" width="16.5703125" style="10" customWidth="1"/>
    <col min="13" max="13" width="18" style="57" customWidth="1"/>
    <col min="14" max="14" width="17.5703125" style="58" customWidth="1"/>
    <col min="15" max="15" width="17.7109375" style="58" customWidth="1"/>
    <col min="16" max="16" width="17.42578125" style="10" customWidth="1"/>
    <col min="17" max="17" width="9.140625" style="10"/>
    <col min="18" max="18" width="10.28515625" style="10" bestFit="1" customWidth="1"/>
    <col min="19" max="16384" width="9.140625" style="10"/>
  </cols>
  <sheetData>
    <row r="1" spans="1:22" s="2" customFormat="1" ht="22.5" x14ac:dyDescent="0.25">
      <c r="A1" s="127"/>
      <c r="B1" s="1616" t="s">
        <v>293</v>
      </c>
      <c r="C1" s="1616"/>
      <c r="D1" s="1616"/>
      <c r="E1" s="1616"/>
      <c r="F1" s="1616"/>
      <c r="G1" s="1616"/>
      <c r="H1" s="1616"/>
      <c r="I1" s="1616"/>
      <c r="J1" s="1616"/>
      <c r="K1" s="1616"/>
      <c r="L1" s="1616"/>
      <c r="M1" s="1616"/>
      <c r="N1" s="1616"/>
      <c r="O1" s="1616"/>
      <c r="P1" s="1616"/>
    </row>
    <row r="2" spans="1:22" s="2" customFormat="1" ht="14.25" customHeight="1" thickBot="1" x14ac:dyDescent="0.3">
      <c r="A2" s="128"/>
      <c r="B2" s="128"/>
      <c r="C2" s="1618"/>
      <c r="D2" s="1618"/>
      <c r="E2" s="1618"/>
      <c r="F2" s="1618"/>
      <c r="G2" s="1145"/>
      <c r="H2" s="1145"/>
      <c r="I2" s="1145"/>
      <c r="J2" s="1145"/>
      <c r="K2" s="1618"/>
      <c r="L2" s="1618"/>
      <c r="M2" s="1618"/>
      <c r="N2" s="1618"/>
      <c r="O2" s="1586" t="s">
        <v>694</v>
      </c>
      <c r="P2" s="1586"/>
    </row>
    <row r="3" spans="1:22" s="2" customFormat="1" ht="17.25" customHeight="1" thickBot="1" x14ac:dyDescent="0.25">
      <c r="A3" s="1602"/>
      <c r="B3" s="1605"/>
      <c r="C3" s="1608" t="s">
        <v>839</v>
      </c>
      <c r="D3" s="1614"/>
      <c r="E3" s="1614"/>
      <c r="F3" s="1609"/>
      <c r="G3" s="1608" t="s">
        <v>809</v>
      </c>
      <c r="H3" s="1614"/>
      <c r="I3" s="1614"/>
      <c r="J3" s="1615"/>
      <c r="K3" s="1608" t="s">
        <v>840</v>
      </c>
      <c r="L3" s="1614"/>
      <c r="M3" s="1614"/>
      <c r="N3" s="1615"/>
      <c r="O3" s="1610" t="s">
        <v>848</v>
      </c>
      <c r="P3" s="1611"/>
    </row>
    <row r="4" spans="1:22" s="2" customFormat="1" ht="15.75" customHeight="1" thickBot="1" x14ac:dyDescent="0.25">
      <c r="A4" s="1603"/>
      <c r="B4" s="1606"/>
      <c r="C4" s="1608" t="s">
        <v>344</v>
      </c>
      <c r="D4" s="1609"/>
      <c r="E4" s="1608" t="s">
        <v>94</v>
      </c>
      <c r="F4" s="1615"/>
      <c r="G4" s="1608" t="s">
        <v>344</v>
      </c>
      <c r="H4" s="1609"/>
      <c r="I4" s="1608" t="s">
        <v>94</v>
      </c>
      <c r="J4" s="1615"/>
      <c r="K4" s="1608" t="s">
        <v>344</v>
      </c>
      <c r="L4" s="1609"/>
      <c r="M4" s="1608" t="s">
        <v>94</v>
      </c>
      <c r="N4" s="1615"/>
      <c r="O4" s="1612"/>
      <c r="P4" s="1613"/>
    </row>
    <row r="5" spans="1:22" s="2" customFormat="1" ht="15.75" customHeight="1" thickBot="1" x14ac:dyDescent="0.25">
      <c r="A5" s="1604"/>
      <c r="B5" s="1607"/>
      <c r="C5" s="129" t="s">
        <v>95</v>
      </c>
      <c r="D5" s="130" t="s">
        <v>96</v>
      </c>
      <c r="E5" s="131" t="s">
        <v>49</v>
      </c>
      <c r="F5" s="130" t="s">
        <v>96</v>
      </c>
      <c r="G5" s="132" t="s">
        <v>95</v>
      </c>
      <c r="H5" s="130" t="s">
        <v>96</v>
      </c>
      <c r="I5" s="131" t="s">
        <v>49</v>
      </c>
      <c r="J5" s="130" t="s">
        <v>96</v>
      </c>
      <c r="K5" s="132" t="s">
        <v>95</v>
      </c>
      <c r="L5" s="130" t="s">
        <v>96</v>
      </c>
      <c r="M5" s="131" t="s">
        <v>49</v>
      </c>
      <c r="N5" s="130" t="s">
        <v>96</v>
      </c>
      <c r="O5" s="133" t="s">
        <v>48</v>
      </c>
      <c r="P5" s="134" t="s">
        <v>94</v>
      </c>
    </row>
    <row r="6" spans="1:22" s="2" customFormat="1" ht="16.5" thickBot="1" x14ac:dyDescent="0.25">
      <c r="A6" s="334" t="s">
        <v>76</v>
      </c>
      <c r="B6" s="330" t="s">
        <v>254</v>
      </c>
      <c r="C6" s="321">
        <f>'на 01.09.17'!D69</f>
        <v>27686.998474386874</v>
      </c>
      <c r="D6" s="1148">
        <f>C6/$C$67*100</f>
        <v>84.63130972096819</v>
      </c>
      <c r="E6" s="321">
        <f>'на 01.09.17'!F69</f>
        <v>4600.4684999999999</v>
      </c>
      <c r="F6" s="1154">
        <f>E6/$E$67*100</f>
        <v>47.780638288681807</v>
      </c>
      <c r="G6" s="321">
        <f>'на 01.09.17'!I69</f>
        <v>44013.92848715026</v>
      </c>
      <c r="H6" s="1151">
        <f>G6/$G$67*100</f>
        <v>82.133324243997208</v>
      </c>
      <c r="I6" s="318">
        <f>'на 01.09.17'!K69</f>
        <v>7241.3356999999996</v>
      </c>
      <c r="J6" s="1151">
        <f>I6/G6*100</f>
        <v>16.452373030310362</v>
      </c>
      <c r="K6" s="309">
        <f>'на 01.09.17'!N69</f>
        <v>29665.490612780653</v>
      </c>
      <c r="L6" s="1151">
        <f>K6/$K$67*100</f>
        <v>85.786779027520566</v>
      </c>
      <c r="M6" s="310">
        <f>'на 01.09.17'!P69</f>
        <v>4765.9573</v>
      </c>
      <c r="N6" s="1151">
        <f>M6/$M$67*100</f>
        <v>49.230218315869138</v>
      </c>
      <c r="O6" s="1151">
        <f>K6/C6*100</f>
        <v>107.14592497350002</v>
      </c>
      <c r="P6" s="1154">
        <f>M6/E6*100</f>
        <v>103.59721624004163</v>
      </c>
    </row>
    <row r="7" spans="1:22" s="2" customFormat="1" ht="21" thickBot="1" x14ac:dyDescent="0.35">
      <c r="A7" s="306"/>
      <c r="B7" s="307" t="s">
        <v>281</v>
      </c>
      <c r="C7" s="321">
        <f>'на 01.09.17'!D70</f>
        <v>26265.778269999999</v>
      </c>
      <c r="D7" s="1148">
        <f t="shared" ref="D7:D25" si="0">C7/$C$67*100</f>
        <v>80.287042233452937</v>
      </c>
      <c r="E7" s="321">
        <f>'на 01.09.17'!F70</f>
        <v>3191.7649999999999</v>
      </c>
      <c r="F7" s="1154">
        <f>E7/$E$67*100</f>
        <v>33.149790932700547</v>
      </c>
      <c r="G7" s="321">
        <f>'на 01.09.17'!I70</f>
        <v>41808.529880000002</v>
      </c>
      <c r="H7" s="1151">
        <f t="shared" ref="H7:H67" si="1">G7/$G$67*100</f>
        <v>78.017883402555071</v>
      </c>
      <c r="I7" s="318">
        <f>'на 01.09.17'!K70</f>
        <v>5052.3540000000003</v>
      </c>
      <c r="J7" s="1151">
        <f>I7/G7*100</f>
        <v>12.084505277993287</v>
      </c>
      <c r="K7" s="321">
        <f>'на 01.09.17'!N70</f>
        <v>28102.243009999998</v>
      </c>
      <c r="L7" s="1151">
        <f>K7/$K$67*100</f>
        <v>81.266173640759533</v>
      </c>
      <c r="M7" s="314">
        <f>'на 01.09.17'!P70</f>
        <v>3212.1161999999999</v>
      </c>
      <c r="N7" s="1151">
        <f>M7/$M$67*100</f>
        <v>33.179731128086267</v>
      </c>
      <c r="O7" s="1151">
        <f>K7/C7*100</f>
        <v>106.99185351038143</v>
      </c>
      <c r="P7" s="1154">
        <f>M7/E7*100</f>
        <v>100.63761586457649</v>
      </c>
    </row>
    <row r="8" spans="1:22" s="2" customFormat="1" ht="18.75" customHeight="1" x14ac:dyDescent="0.2">
      <c r="A8" s="371" t="s">
        <v>79</v>
      </c>
      <c r="B8" s="367" t="s">
        <v>75</v>
      </c>
      <c r="C8" s="1318">
        <f>'на 01.09.17'!D71</f>
        <v>15271.941419999999</v>
      </c>
      <c r="D8" s="1149">
        <f>C8/$C$67*100</f>
        <v>46.68199788981007</v>
      </c>
      <c r="E8" s="741">
        <f>'на 01.09.17'!F71</f>
        <v>763.5847</v>
      </c>
      <c r="F8" s="1146">
        <f>E8/$E$67*100</f>
        <v>7.930619317026431</v>
      </c>
      <c r="G8" s="741">
        <f>'на 01.09.17'!I71</f>
        <v>25140.275429999998</v>
      </c>
      <c r="H8" s="1146">
        <f t="shared" si="1"/>
        <v>46.913658117984504</v>
      </c>
      <c r="I8" s="741">
        <f>'на 01.09.17'!K71</f>
        <v>1257.0539000000001</v>
      </c>
      <c r="J8" s="1146">
        <f>I8/G8*100</f>
        <v>5.0001596183785333</v>
      </c>
      <c r="K8" s="286">
        <f>'на 01.09.17'!N71</f>
        <v>14807.35893</v>
      </c>
      <c r="L8" s="1149">
        <f>K8/$K$67*100</f>
        <v>42.819977093580448</v>
      </c>
      <c r="M8" s="741">
        <f>'на 01.09.17'!P71</f>
        <v>740.3125</v>
      </c>
      <c r="N8" s="1146">
        <f>M8/$M$67*100</f>
        <v>7.647098725992965</v>
      </c>
      <c r="O8" s="1149">
        <f>K8/C8*100</f>
        <v>96.957934310882138</v>
      </c>
      <c r="P8" s="1162">
        <f>M8/E8*100</f>
        <v>96.952243804780267</v>
      </c>
    </row>
    <row r="9" spans="1:22" s="2" customFormat="1" ht="18.75" customHeight="1" x14ac:dyDescent="0.2">
      <c r="A9" s="372" t="s">
        <v>80</v>
      </c>
      <c r="B9" s="369" t="s">
        <v>68</v>
      </c>
      <c r="C9" s="284">
        <f>'на 01.09.17'!D72</f>
        <v>7509.2528700000003</v>
      </c>
      <c r="D9" s="530">
        <f>C9/$C$67*100</f>
        <v>22.953658411255891</v>
      </c>
      <c r="E9" s="294">
        <f>'на 01.09.17'!F72</f>
        <v>2239.5563000000002</v>
      </c>
      <c r="F9" s="1146">
        <f>E9/$E$67*100</f>
        <v>23.260115681139556</v>
      </c>
      <c r="G9" s="294">
        <f>'на 01.09.17'!I72</f>
        <v>11538.98907</v>
      </c>
      <c r="H9" s="1146">
        <f t="shared" si="1"/>
        <v>21.53262758653635</v>
      </c>
      <c r="I9" s="294">
        <f>'на 01.09.17'!K72</f>
        <v>3463.7691</v>
      </c>
      <c r="J9" s="1146">
        <f>I9/G9*100</f>
        <v>30.017959796888867</v>
      </c>
      <c r="K9" s="284">
        <f>'на 01.09.17'!N72</f>
        <v>7596.4167699999998</v>
      </c>
      <c r="L9" s="530">
        <f t="shared" ref="L9:L24" si="2">K9/$K$67*100</f>
        <v>21.967347021329374</v>
      </c>
      <c r="M9" s="294">
        <f>'на 01.09.17'!P72</f>
        <v>2266.4061999999999</v>
      </c>
      <c r="N9" s="1146">
        <f>M9/$M$67*100</f>
        <v>23.410967617867531</v>
      </c>
      <c r="O9" s="1152">
        <f>K9/C9*100</f>
        <v>101.16075329342318</v>
      </c>
      <c r="P9" s="1162">
        <f t="shared" ref="P9:P24" si="3">M9/E9*100</f>
        <v>101.19889372729767</v>
      </c>
      <c r="R9" s="56"/>
    </row>
    <row r="10" spans="1:22" s="2" customFormat="1" ht="18.75" customHeight="1" x14ac:dyDescent="0.2">
      <c r="A10" s="372" t="s">
        <v>81</v>
      </c>
      <c r="B10" s="369" t="s">
        <v>175</v>
      </c>
      <c r="C10" s="284">
        <f>'на 01.09.17'!D73</f>
        <v>43.454540000000001</v>
      </c>
      <c r="D10" s="530">
        <f t="shared" si="0"/>
        <v>0.13282821671422229</v>
      </c>
      <c r="E10" s="294">
        <f>'на 01.09.17'!F73</f>
        <v>15.0343</v>
      </c>
      <c r="F10" s="1146">
        <f t="shared" ref="F10:F24" si="4">E10/$E$67*100</f>
        <v>0.15614680335785994</v>
      </c>
      <c r="G10" s="294">
        <f>'на 01.09.17'!I73</f>
        <v>64.086370000000002</v>
      </c>
      <c r="H10" s="1146">
        <f t="shared" si="1"/>
        <v>0.11959002042654468</v>
      </c>
      <c r="I10" s="294">
        <f>'на 01.09.17'!K73</f>
        <v>23.7</v>
      </c>
      <c r="J10" s="1146">
        <f t="shared" ref="J10:J24" si="5">I10/G10*100</f>
        <v>36.981342522598801</v>
      </c>
      <c r="K10" s="284">
        <f>'на 01.09.17'!N73</f>
        <v>45.514510000000001</v>
      </c>
      <c r="L10" s="530">
        <f t="shared" si="2"/>
        <v>0.13161903380872111</v>
      </c>
      <c r="M10" s="294">
        <f>'на 01.09.17'!P73</f>
        <v>11.040100000000001</v>
      </c>
      <c r="N10" s="1146">
        <f>M10/$M$67*100</f>
        <v>0.1140393207528374</v>
      </c>
      <c r="O10" s="1152">
        <f t="shared" ref="O10:O24" si="6">K10/C10*100</f>
        <v>104.74051733144569</v>
      </c>
      <c r="P10" s="1162">
        <f t="shared" si="3"/>
        <v>73.432750443984759</v>
      </c>
    </row>
    <row r="11" spans="1:22" s="2" customFormat="1" ht="18.75" customHeight="1" x14ac:dyDescent="0.2">
      <c r="A11" s="331" t="s">
        <v>82</v>
      </c>
      <c r="B11" s="369" t="s">
        <v>405</v>
      </c>
      <c r="C11" s="284">
        <f>'на 01.09.17'!D74</f>
        <v>236.79622000000001</v>
      </c>
      <c r="D11" s="530">
        <f t="shared" si="0"/>
        <v>0.723818952571323</v>
      </c>
      <c r="E11" s="294"/>
      <c r="F11" s="1146"/>
      <c r="G11" s="294">
        <f>'на 01.09.17'!I74</f>
        <v>318.79709000000003</v>
      </c>
      <c r="H11" s="1146">
        <f t="shared" si="1"/>
        <v>0.59489951615332559</v>
      </c>
      <c r="I11" s="294"/>
      <c r="J11" s="1146"/>
      <c r="K11" s="284">
        <f>'на 01.09.17'!N74</f>
        <v>256.68466999999998</v>
      </c>
      <c r="L11" s="530">
        <f t="shared" si="2"/>
        <v>0.74228170882011946</v>
      </c>
      <c r="M11" s="294"/>
      <c r="N11" s="1146"/>
      <c r="O11" s="1152">
        <f t="shared" si="6"/>
        <v>108.39897275387248</v>
      </c>
      <c r="P11" s="1162"/>
      <c r="S11" s="4"/>
    </row>
    <row r="12" spans="1:22" s="4" customFormat="1" ht="18.75" customHeight="1" x14ac:dyDescent="0.25">
      <c r="A12" s="373" t="s">
        <v>83</v>
      </c>
      <c r="B12" s="369" t="s">
        <v>213</v>
      </c>
      <c r="C12" s="284">
        <f>'на 01.09.17'!D75</f>
        <v>118.9635</v>
      </c>
      <c r="D12" s="530">
        <f>C12/$C$67*100</f>
        <v>0.36363771332252931</v>
      </c>
      <c r="E12" s="294">
        <f>'на 01.09.17'!F75</f>
        <v>118.9635</v>
      </c>
      <c r="F12" s="1146">
        <f t="shared" si="4"/>
        <v>1.2355593703240437</v>
      </c>
      <c r="G12" s="294">
        <f>'на 01.09.17'!I75</f>
        <v>167.12270000000001</v>
      </c>
      <c r="H12" s="1146">
        <f>G12/$G$67*100</f>
        <v>0.31186361634680348</v>
      </c>
      <c r="I12" s="294">
        <f>'на 01.09.17'!K75</f>
        <v>167.12270000000001</v>
      </c>
      <c r="J12" s="1146">
        <f t="shared" si="5"/>
        <v>100</v>
      </c>
      <c r="K12" s="284">
        <f>'на 01.09.17'!N75</f>
        <v>117.9285</v>
      </c>
      <c r="L12" s="530">
        <f t="shared" si="2"/>
        <v>0.34102608659330325</v>
      </c>
      <c r="M12" s="294">
        <f>'на 01.09.17'!P75</f>
        <v>117.9285</v>
      </c>
      <c r="N12" s="1146">
        <f>M12/$M$67*100</f>
        <v>1.2181489331981579</v>
      </c>
      <c r="O12" s="1152">
        <f t="shared" si="6"/>
        <v>99.129985247575931</v>
      </c>
      <c r="P12" s="1162">
        <f t="shared" si="3"/>
        <v>99.129985247575931</v>
      </c>
      <c r="V12" s="2"/>
    </row>
    <row r="13" spans="1:22" s="4" customFormat="1" ht="18.75" customHeight="1" x14ac:dyDescent="0.25">
      <c r="A13" s="373" t="s">
        <v>84</v>
      </c>
      <c r="B13" s="369" t="s">
        <v>360</v>
      </c>
      <c r="C13" s="284">
        <f>'на 01.09.17'!D76</f>
        <v>1.2065999999999999</v>
      </c>
      <c r="D13" s="743">
        <f>C13/$C$67*100</f>
        <v>3.6882343314963316E-3</v>
      </c>
      <c r="E13" s="294">
        <f>'на 01.09.17'!F76</f>
        <v>1.2065999999999999</v>
      </c>
      <c r="F13" s="1147">
        <f t="shared" si="4"/>
        <v>1.2531792829170217E-2</v>
      </c>
      <c r="G13" s="294">
        <f>'на 01.09.17'!I76</f>
        <v>2.6254</v>
      </c>
      <c r="H13" s="1147">
        <f>G13/$G$67*100</f>
        <v>4.899195252092611E-3</v>
      </c>
      <c r="I13" s="294">
        <f>'на 01.09.17'!K76</f>
        <v>2.6254</v>
      </c>
      <c r="J13" s="1146">
        <f t="shared" si="5"/>
        <v>100</v>
      </c>
      <c r="K13" s="284">
        <f>'на 01.09.17'!N76</f>
        <v>2.4944000000000002</v>
      </c>
      <c r="L13" s="743">
        <f t="shared" si="2"/>
        <v>7.2133154445137146E-3</v>
      </c>
      <c r="M13" s="294">
        <f>'на 01.09.17'!P76</f>
        <v>2.4944000000000002</v>
      </c>
      <c r="N13" s="1147">
        <f>M13/$M$67*100</f>
        <v>2.5766042126962398E-2</v>
      </c>
      <c r="O13" s="1152">
        <f t="shared" si="6"/>
        <v>206.72965357202057</v>
      </c>
      <c r="P13" s="1162">
        <f t="shared" si="3"/>
        <v>206.72965357202057</v>
      </c>
      <c r="Q13" s="181"/>
      <c r="V13" s="2"/>
    </row>
    <row r="14" spans="1:22" s="2" customFormat="1" ht="18.75" customHeight="1" x14ac:dyDescent="0.2">
      <c r="A14" s="331" t="s">
        <v>85</v>
      </c>
      <c r="B14" s="302" t="s">
        <v>145</v>
      </c>
      <c r="C14" s="284">
        <f>'на 01.09.17'!D77</f>
        <v>551.96328000000005</v>
      </c>
      <c r="D14" s="530">
        <f t="shared" si="0"/>
        <v>1.687195358048502</v>
      </c>
      <c r="E14" s="294">
        <f>'на 01.09.17'!F77</f>
        <v>16.751899999999999</v>
      </c>
      <c r="F14" s="1146">
        <f t="shared" si="4"/>
        <v>0.17398586134176741</v>
      </c>
      <c r="G14" s="294">
        <f>'на 01.09.17'!I77</f>
        <v>860.55742999999995</v>
      </c>
      <c r="H14" s="1146">
        <f t="shared" si="1"/>
        <v>1.6058653444080977</v>
      </c>
      <c r="I14" s="294">
        <f>'на 01.09.17'!K77</f>
        <v>83.398099999999999</v>
      </c>
      <c r="J14" s="1146">
        <f t="shared" si="5"/>
        <v>9.6911719186481253</v>
      </c>
      <c r="K14" s="284">
        <f>'на 01.09.17'!N77</f>
        <v>904.79156999999998</v>
      </c>
      <c r="L14" s="530">
        <f t="shared" si="2"/>
        <v>2.6164797169446805</v>
      </c>
      <c r="M14" s="294">
        <f>'на 01.09.17'!P77</f>
        <v>34.324399999999997</v>
      </c>
      <c r="N14" s="1146">
        <f>M14/$M$67*100</f>
        <v>0.35455577949916139</v>
      </c>
      <c r="O14" s="1152">
        <f t="shared" si="6"/>
        <v>163.92242070885584</v>
      </c>
      <c r="P14" s="1162">
        <f t="shared" si="3"/>
        <v>204.89854882132775</v>
      </c>
    </row>
    <row r="15" spans="1:22" s="2" customFormat="1" ht="18.75" customHeight="1" x14ac:dyDescent="0.2">
      <c r="A15" s="331" t="s">
        <v>168</v>
      </c>
      <c r="B15" s="303" t="s">
        <v>146</v>
      </c>
      <c r="C15" s="284">
        <f>'на 01.09.17'!D78</f>
        <v>11.6876</v>
      </c>
      <c r="D15" s="743">
        <f t="shared" si="0"/>
        <v>3.5725681727827384E-2</v>
      </c>
      <c r="E15" s="294">
        <f>'на 01.09.17'!F78</f>
        <v>11.6876</v>
      </c>
      <c r="F15" s="1146">
        <f t="shared" si="4"/>
        <v>0.12138785170745055</v>
      </c>
      <c r="G15" s="294">
        <f>'на 01.09.17'!I78</f>
        <v>73.661699999999996</v>
      </c>
      <c r="H15" s="1146">
        <f t="shared" si="1"/>
        <v>0.1374583114577094</v>
      </c>
      <c r="I15" s="294">
        <f>'на 01.09.17'!K78</f>
        <v>73.661699999999996</v>
      </c>
      <c r="J15" s="1146">
        <f t="shared" si="5"/>
        <v>100</v>
      </c>
      <c r="K15" s="284">
        <f>'на 01.09.17'!N78</f>
        <v>27.4115</v>
      </c>
      <c r="L15" s="530">
        <f t="shared" si="2"/>
        <v>7.9268680366937017E-2</v>
      </c>
      <c r="M15" s="294">
        <f>'на 01.09.17'!P78</f>
        <v>27.4115</v>
      </c>
      <c r="N15" s="1146">
        <f>M15/$M$67*100</f>
        <v>0.28314859836563094</v>
      </c>
      <c r="O15" s="1152">
        <f t="shared" si="6"/>
        <v>234.53489168007118</v>
      </c>
      <c r="P15" s="1162">
        <f t="shared" si="3"/>
        <v>234.53489168007118</v>
      </c>
    </row>
    <row r="16" spans="1:22" s="2" customFormat="1" ht="18.75" customHeight="1" x14ac:dyDescent="0.2">
      <c r="A16" s="331" t="s">
        <v>169</v>
      </c>
      <c r="B16" s="292" t="s">
        <v>176</v>
      </c>
      <c r="C16" s="284">
        <f>'на 01.09.17'!D79</f>
        <v>491.23442</v>
      </c>
      <c r="D16" s="530">
        <f t="shared" si="0"/>
        <v>1.5015644394635241</v>
      </c>
      <c r="E16" s="294"/>
      <c r="F16" s="1146"/>
      <c r="G16" s="294">
        <f>'на 01.09.17'!I79</f>
        <v>681.86127999999997</v>
      </c>
      <c r="H16" s="1146">
        <f t="shared" si="1"/>
        <v>1.2724047937692506</v>
      </c>
      <c r="I16" s="294"/>
      <c r="J16" s="1146"/>
      <c r="K16" s="284">
        <f>'на 01.09.17'!N79</f>
        <v>820.19286</v>
      </c>
      <c r="L16" s="530">
        <f t="shared" si="2"/>
        <v>2.3718368443384681</v>
      </c>
      <c r="M16" s="294"/>
      <c r="N16" s="1146"/>
      <c r="O16" s="1152">
        <f t="shared" si="6"/>
        <v>166.96567394442758</v>
      </c>
      <c r="P16" s="1162"/>
      <c r="Q16" s="8"/>
    </row>
    <row r="17" spans="1:17" s="2" customFormat="1" ht="18.75" customHeight="1" x14ac:dyDescent="0.2">
      <c r="A17" s="331" t="s">
        <v>170</v>
      </c>
      <c r="B17" s="292" t="s">
        <v>283</v>
      </c>
      <c r="C17" s="284">
        <f>'на 01.09.17'!D80</f>
        <v>43.65146</v>
      </c>
      <c r="D17" s="530">
        <f t="shared" si="0"/>
        <v>0.13343014536046649</v>
      </c>
      <c r="E17" s="294"/>
      <c r="F17" s="1146"/>
      <c r="G17" s="294">
        <f>'на 01.09.17'!I80</f>
        <v>94.829049999999995</v>
      </c>
      <c r="H17" s="1146">
        <f t="shared" si="1"/>
        <v>0.17695818980743994</v>
      </c>
      <c r="I17" s="294"/>
      <c r="J17" s="1146"/>
      <c r="K17" s="284">
        <f>'на 01.09.17'!N80</f>
        <v>50.088810000000002</v>
      </c>
      <c r="L17" s="530">
        <f t="shared" si="2"/>
        <v>0.14484701201503888</v>
      </c>
      <c r="M17" s="294"/>
      <c r="N17" s="1146"/>
      <c r="O17" s="1152">
        <f t="shared" si="6"/>
        <v>114.74715851428567</v>
      </c>
      <c r="P17" s="1162"/>
    </row>
    <row r="18" spans="1:17" s="2" customFormat="1" ht="18.75" customHeight="1" x14ac:dyDescent="0.2">
      <c r="A18" s="331" t="s">
        <v>4</v>
      </c>
      <c r="B18" s="374" t="s">
        <v>177</v>
      </c>
      <c r="C18" s="284">
        <f>'на 01.09.17'!D81</f>
        <v>0.32550000000000001</v>
      </c>
      <c r="D18" s="743">
        <f>C18/$C$67*100</f>
        <v>9.9496127540365988E-4</v>
      </c>
      <c r="E18" s="294"/>
      <c r="F18" s="1146"/>
      <c r="G18" s="294">
        <f>'на 01.09.17'!I81</f>
        <v>0.46899999999999997</v>
      </c>
      <c r="H18" s="1147">
        <f t="shared" si="1"/>
        <v>8.7518952282754413E-4</v>
      </c>
      <c r="I18" s="294"/>
      <c r="J18" s="1146"/>
      <c r="K18" s="284">
        <f>'на 01.09.17'!N81</f>
        <v>0.1855</v>
      </c>
      <c r="L18" s="743">
        <f t="shared" si="2"/>
        <v>5.36429608305522E-4</v>
      </c>
      <c r="M18" s="294"/>
      <c r="N18" s="1146"/>
      <c r="O18" s="1152">
        <f t="shared" si="6"/>
        <v>56.989247311827953</v>
      </c>
      <c r="P18" s="1162"/>
      <c r="Q18" s="25"/>
    </row>
    <row r="19" spans="1:17" s="2" customFormat="1" ht="18.75" customHeight="1" x14ac:dyDescent="0.2">
      <c r="A19" s="331" t="s">
        <v>357</v>
      </c>
      <c r="B19" s="303" t="s">
        <v>147</v>
      </c>
      <c r="C19" s="284">
        <f>'на 01.09.17'!D82</f>
        <v>5.0643000000000002</v>
      </c>
      <c r="D19" s="1319">
        <f t="shared" si="0"/>
        <v>1.5480130221280352E-2</v>
      </c>
      <c r="E19" s="294">
        <f>'на 01.09.17'!F82</f>
        <v>5.0643000000000002</v>
      </c>
      <c r="F19" s="1146">
        <f t="shared" si="4"/>
        <v>5.2598009634316871E-2</v>
      </c>
      <c r="G19" s="294">
        <f>'на 01.09.17'!I82</f>
        <v>9.7363999999999997</v>
      </c>
      <c r="H19" s="1147">
        <f t="shared" si="1"/>
        <v>1.8168859850870155E-2</v>
      </c>
      <c r="I19" s="294">
        <f>'на 01.09.17'!K82</f>
        <v>9.7363999999999997</v>
      </c>
      <c r="J19" s="1146">
        <f t="shared" si="5"/>
        <v>100</v>
      </c>
      <c r="K19" s="284">
        <f>'на 01.09.17'!N82</f>
        <v>6.9128999999999996</v>
      </c>
      <c r="L19" s="743">
        <f t="shared" si="2"/>
        <v>1.9990750615931228E-2</v>
      </c>
      <c r="M19" s="294">
        <f>'на 01.09.17'!P82</f>
        <v>6.9128999999999996</v>
      </c>
      <c r="N19" s="1146">
        <f>M19/$M$67*100</f>
        <v>7.1407181133530451E-2</v>
      </c>
      <c r="O19" s="1152">
        <f t="shared" si="6"/>
        <v>136.5025768615603</v>
      </c>
      <c r="P19" s="1162">
        <f t="shared" si="3"/>
        <v>136.5025768615603</v>
      </c>
    </row>
    <row r="20" spans="1:17" s="2" customFormat="1" ht="18.75" customHeight="1" x14ac:dyDescent="0.2">
      <c r="A20" s="331" t="s">
        <v>90</v>
      </c>
      <c r="B20" s="375" t="s">
        <v>406</v>
      </c>
      <c r="C20" s="284">
        <f>'на 01.09.17'!D83</f>
        <v>2495.5321399999998</v>
      </c>
      <c r="D20" s="530">
        <f t="shared" si="0"/>
        <v>7.6281346876350975</v>
      </c>
      <c r="E20" s="294"/>
      <c r="F20" s="1146"/>
      <c r="G20" s="294">
        <f>'на 01.09.17'!I83</f>
        <v>3661.3917000000001</v>
      </c>
      <c r="H20" s="1146">
        <f t="shared" si="1"/>
        <v>6.832434231999426</v>
      </c>
      <c r="I20" s="294"/>
      <c r="J20" s="1146"/>
      <c r="K20" s="284">
        <f>'на 01.09.17'!N83</f>
        <v>4331.4436699999997</v>
      </c>
      <c r="L20" s="530">
        <f t="shared" si="2"/>
        <v>12.525685343911228</v>
      </c>
      <c r="M20" s="294">
        <f>'на 01.09.17'!P83</f>
        <v>0</v>
      </c>
      <c r="N20" s="1146"/>
      <c r="O20" s="1152">
        <f t="shared" si="6"/>
        <v>173.56793769845015</v>
      </c>
      <c r="P20" s="1162"/>
      <c r="Q20" s="8"/>
    </row>
    <row r="21" spans="1:17" s="2" customFormat="1" ht="18.75" customHeight="1" x14ac:dyDescent="0.2">
      <c r="A21" s="331" t="s">
        <v>148</v>
      </c>
      <c r="B21" s="303" t="s">
        <v>178</v>
      </c>
      <c r="C21" s="284">
        <f>'на 01.09.17'!D84</f>
        <v>2495.4971599999999</v>
      </c>
      <c r="D21" s="530">
        <f t="shared" si="0"/>
        <v>7.6280277636860543</v>
      </c>
      <c r="E21" s="294"/>
      <c r="F21" s="1146"/>
      <c r="G21" s="294">
        <f>'на 01.09.17'!I84</f>
        <v>3661.3203699999999</v>
      </c>
      <c r="H21" s="1146">
        <f t="shared" si="1"/>
        <v>6.8323011248167749</v>
      </c>
      <c r="I21" s="294"/>
      <c r="J21" s="1146"/>
      <c r="K21" s="284">
        <f>'на 01.09.17'!N84</f>
        <v>4331.4436699999997</v>
      </c>
      <c r="L21" s="530">
        <f t="shared" si="2"/>
        <v>12.525685343911228</v>
      </c>
      <c r="M21" s="294"/>
      <c r="N21" s="1146"/>
      <c r="O21" s="1152">
        <f t="shared" si="6"/>
        <v>173.57037064309861</v>
      </c>
      <c r="P21" s="1162"/>
    </row>
    <row r="22" spans="1:17" s="2" customFormat="1" ht="18.75" customHeight="1" x14ac:dyDescent="0.2">
      <c r="A22" s="331" t="s">
        <v>358</v>
      </c>
      <c r="B22" s="303" t="s">
        <v>179</v>
      </c>
      <c r="C22" s="1320">
        <f>'на 01.09.17'!D85</f>
        <v>0</v>
      </c>
      <c r="D22" s="530"/>
      <c r="E22" s="294"/>
      <c r="F22" s="1146"/>
      <c r="G22" s="294"/>
      <c r="H22" s="1146"/>
      <c r="I22" s="294"/>
      <c r="J22" s="1146"/>
      <c r="K22" s="284"/>
      <c r="L22" s="530"/>
      <c r="M22" s="294"/>
      <c r="N22" s="1146"/>
      <c r="O22" s="1152"/>
      <c r="P22" s="1162"/>
    </row>
    <row r="23" spans="1:17" s="2" customFormat="1" ht="18.75" customHeight="1" x14ac:dyDescent="0.2">
      <c r="A23" s="331" t="s">
        <v>359</v>
      </c>
      <c r="B23" s="303" t="s">
        <v>741</v>
      </c>
      <c r="C23" s="284">
        <f>'на 01.09.17'!D86</f>
        <v>3.4979999999999997E-2</v>
      </c>
      <c r="D23" s="1319">
        <f>C23/$C$67*100</f>
        <v>1.0692394904337948E-4</v>
      </c>
      <c r="E23" s="294"/>
      <c r="F23" s="1146"/>
      <c r="G23" s="294">
        <f>'на 01.09.17'!I86</f>
        <v>7.1330000000000005E-2</v>
      </c>
      <c r="H23" s="1157">
        <f t="shared" si="1"/>
        <v>1.3310718265093548E-4</v>
      </c>
      <c r="I23" s="294"/>
      <c r="J23" s="1146"/>
      <c r="K23" s="284"/>
      <c r="L23" s="530"/>
      <c r="M23" s="294"/>
      <c r="N23" s="1146"/>
      <c r="O23" s="1152">
        <f>K23/C23*100</f>
        <v>0</v>
      </c>
      <c r="P23" s="1162"/>
    </row>
    <row r="24" spans="1:17" s="2" customFormat="1" ht="16.5" thickBot="1" x14ac:dyDescent="0.3">
      <c r="A24" s="344" t="s">
        <v>86</v>
      </c>
      <c r="B24" s="375" t="s">
        <v>92</v>
      </c>
      <c r="C24" s="284">
        <f>'на 01.09.17'!D87</f>
        <v>36.667200000000001</v>
      </c>
      <c r="D24" s="530">
        <f>C24/$C$67*100</f>
        <v>0.11208124140547182</v>
      </c>
      <c r="E24" s="294">
        <f>'на 01.09.17'!F87</f>
        <v>36.667200000000001</v>
      </c>
      <c r="F24" s="1146">
        <f t="shared" si="4"/>
        <v>0.38082691366297883</v>
      </c>
      <c r="G24" s="294">
        <f>'на 01.09.17'!I87</f>
        <v>54.684800000000003</v>
      </c>
      <c r="H24" s="1146">
        <f t="shared" si="1"/>
        <v>0.10204597871624668</v>
      </c>
      <c r="I24" s="294">
        <f>'на 01.09.17'!K87</f>
        <v>54.684800000000003</v>
      </c>
      <c r="J24" s="1146">
        <f t="shared" si="5"/>
        <v>100</v>
      </c>
      <c r="K24" s="284">
        <f>'на 01.09.17'!N87</f>
        <v>39.610100000000003</v>
      </c>
      <c r="L24" s="530">
        <f t="shared" si="2"/>
        <v>0.11454463842556636</v>
      </c>
      <c r="M24" s="294">
        <f>'на 01.09.17'!P87</f>
        <v>39.610100000000003</v>
      </c>
      <c r="N24" s="1146">
        <f>M24/$M$67*100</f>
        <v>0.40915470864865039</v>
      </c>
      <c r="O24" s="1152">
        <f t="shared" si="6"/>
        <v>108.02597416764847</v>
      </c>
      <c r="P24" s="1162">
        <f t="shared" si="3"/>
        <v>108.02597416764847</v>
      </c>
      <c r="Q24" s="8"/>
    </row>
    <row r="25" spans="1:17" s="2" customFormat="1" ht="16.5" hidden="1" thickBot="1" x14ac:dyDescent="0.25">
      <c r="A25" s="331" t="s">
        <v>87</v>
      </c>
      <c r="B25" s="302" t="s">
        <v>371</v>
      </c>
      <c r="C25" s="284"/>
      <c r="D25" s="530">
        <f t="shared" si="0"/>
        <v>0</v>
      </c>
      <c r="E25" s="294"/>
      <c r="F25" s="1146"/>
      <c r="G25" s="284">
        <v>-1.1E-4</v>
      </c>
      <c r="H25" s="530">
        <f t="shared" si="1"/>
        <v>-2.0526833158002102E-7</v>
      </c>
      <c r="I25" s="293"/>
      <c r="J25" s="530"/>
      <c r="K25" s="284">
        <v>-1.1E-4</v>
      </c>
      <c r="L25" s="530"/>
      <c r="M25" s="293"/>
      <c r="N25" s="530"/>
      <c r="O25" s="1152" t="e">
        <f t="shared" ref="O25:O38" si="7">K25/C25*100</f>
        <v>#DIV/0!</v>
      </c>
      <c r="P25" s="1162"/>
    </row>
    <row r="26" spans="1:17" s="2" customFormat="1" ht="16.5" hidden="1" thickBot="1" x14ac:dyDescent="0.25">
      <c r="A26" s="331" t="s">
        <v>341</v>
      </c>
      <c r="B26" s="303" t="s">
        <v>372</v>
      </c>
      <c r="C26" s="284"/>
      <c r="D26" s="530"/>
      <c r="E26" s="294"/>
      <c r="F26" s="1146"/>
      <c r="G26" s="284">
        <v>-1.1E-4</v>
      </c>
      <c r="H26" s="530">
        <f t="shared" si="1"/>
        <v>-2.0526833158002102E-7</v>
      </c>
      <c r="I26" s="293"/>
      <c r="J26" s="530"/>
      <c r="K26" s="284">
        <v>-1.1E-4</v>
      </c>
      <c r="L26" s="530"/>
      <c r="M26" s="293"/>
      <c r="N26" s="530"/>
      <c r="O26" s="1152" t="e">
        <f t="shared" si="7"/>
        <v>#DIV/0!</v>
      </c>
      <c r="P26" s="1162"/>
    </row>
    <row r="27" spans="1:17" s="2" customFormat="1" ht="16.5" hidden="1" thickBot="1" x14ac:dyDescent="0.25">
      <c r="A27" s="331" t="s">
        <v>342</v>
      </c>
      <c r="B27" s="303" t="s">
        <v>373</v>
      </c>
      <c r="C27" s="284">
        <v>0</v>
      </c>
      <c r="D27" s="530"/>
      <c r="E27" s="294"/>
      <c r="F27" s="1146"/>
      <c r="G27" s="284">
        <v>0</v>
      </c>
      <c r="H27" s="530">
        <f t="shared" si="1"/>
        <v>0</v>
      </c>
      <c r="I27" s="293"/>
      <c r="J27" s="530"/>
      <c r="K27" s="284">
        <v>0</v>
      </c>
      <c r="L27" s="530"/>
      <c r="M27" s="293"/>
      <c r="N27" s="530"/>
      <c r="O27" s="1152" t="e">
        <f t="shared" si="7"/>
        <v>#DIV/0!</v>
      </c>
      <c r="P27" s="1162"/>
    </row>
    <row r="28" spans="1:17" s="2" customFormat="1" ht="16.5" hidden="1" thickBot="1" x14ac:dyDescent="0.25">
      <c r="A28" s="331" t="s">
        <v>343</v>
      </c>
      <c r="B28" s="303" t="s">
        <v>374</v>
      </c>
      <c r="C28" s="284">
        <v>0</v>
      </c>
      <c r="D28" s="530"/>
      <c r="E28" s="294"/>
      <c r="F28" s="1146"/>
      <c r="G28" s="284">
        <v>0</v>
      </c>
      <c r="H28" s="530">
        <f t="shared" si="1"/>
        <v>0</v>
      </c>
      <c r="I28" s="293"/>
      <c r="J28" s="530"/>
      <c r="K28" s="284">
        <v>0</v>
      </c>
      <c r="L28" s="530"/>
      <c r="M28" s="293"/>
      <c r="N28" s="530"/>
      <c r="O28" s="1152" t="e">
        <f t="shared" si="7"/>
        <v>#DIV/0!</v>
      </c>
      <c r="P28" s="1162"/>
    </row>
    <row r="29" spans="1:17" s="2" customFormat="1" ht="16.5" hidden="1" thickBot="1" x14ac:dyDescent="0.25">
      <c r="A29" s="331" t="s">
        <v>385</v>
      </c>
      <c r="B29" s="303" t="s">
        <v>375</v>
      </c>
      <c r="C29" s="284">
        <v>0</v>
      </c>
      <c r="D29" s="530"/>
      <c r="E29" s="296"/>
      <c r="F29" s="1146"/>
      <c r="G29" s="284">
        <v>0</v>
      </c>
      <c r="H29" s="530">
        <f t="shared" si="1"/>
        <v>0</v>
      </c>
      <c r="I29" s="298"/>
      <c r="J29" s="530"/>
      <c r="K29" s="284">
        <v>0</v>
      </c>
      <c r="L29" s="530"/>
      <c r="M29" s="298"/>
      <c r="N29" s="530"/>
      <c r="O29" s="1152" t="e">
        <f t="shared" si="7"/>
        <v>#DIV/0!</v>
      </c>
      <c r="P29" s="1162"/>
    </row>
    <row r="30" spans="1:17" s="2" customFormat="1" ht="16.5" hidden="1" thickBot="1" x14ac:dyDescent="0.25">
      <c r="A30" s="331" t="s">
        <v>386</v>
      </c>
      <c r="B30" s="303" t="s">
        <v>376</v>
      </c>
      <c r="C30" s="284">
        <v>-2.6099999999999999E-3</v>
      </c>
      <c r="D30" s="530"/>
      <c r="E30" s="296">
        <v>-2.5999999999999999E-3</v>
      </c>
      <c r="F30" s="1146"/>
      <c r="G30" s="284">
        <v>0</v>
      </c>
      <c r="H30" s="530">
        <f t="shared" si="1"/>
        <v>0</v>
      </c>
      <c r="I30" s="298"/>
      <c r="J30" s="530"/>
      <c r="K30" s="284">
        <v>0</v>
      </c>
      <c r="L30" s="530"/>
      <c r="M30" s="298"/>
      <c r="N30" s="530"/>
      <c r="O30" s="1152">
        <f t="shared" si="7"/>
        <v>0</v>
      </c>
      <c r="P30" s="1162"/>
    </row>
    <row r="31" spans="1:17" s="2" customFormat="1" ht="16.5" hidden="1" thickBot="1" x14ac:dyDescent="0.25">
      <c r="A31" s="331" t="s">
        <v>387</v>
      </c>
      <c r="B31" s="303" t="s">
        <v>377</v>
      </c>
      <c r="C31" s="284">
        <v>0</v>
      </c>
      <c r="D31" s="530"/>
      <c r="E31" s="296"/>
      <c r="F31" s="1146"/>
      <c r="G31" s="284">
        <v>0</v>
      </c>
      <c r="H31" s="530">
        <f t="shared" si="1"/>
        <v>0</v>
      </c>
      <c r="I31" s="298"/>
      <c r="J31" s="530"/>
      <c r="K31" s="284">
        <v>0</v>
      </c>
      <c r="L31" s="530"/>
      <c r="M31" s="298"/>
      <c r="N31" s="530"/>
      <c r="O31" s="1152" t="e">
        <f t="shared" si="7"/>
        <v>#DIV/0!</v>
      </c>
      <c r="P31" s="1162"/>
    </row>
    <row r="32" spans="1:17" s="2" customFormat="1" ht="16.5" hidden="1" thickBot="1" x14ac:dyDescent="0.25">
      <c r="A32" s="331" t="s">
        <v>388</v>
      </c>
      <c r="B32" s="292" t="s">
        <v>378</v>
      </c>
      <c r="C32" s="284">
        <v>0</v>
      </c>
      <c r="D32" s="530"/>
      <c r="E32" s="294"/>
      <c r="F32" s="1146"/>
      <c r="G32" s="284">
        <v>0</v>
      </c>
      <c r="H32" s="530">
        <f t="shared" si="1"/>
        <v>0</v>
      </c>
      <c r="I32" s="293"/>
      <c r="J32" s="530"/>
      <c r="K32" s="284">
        <v>0</v>
      </c>
      <c r="L32" s="530"/>
      <c r="M32" s="293"/>
      <c r="N32" s="530"/>
      <c r="O32" s="1152" t="e">
        <f t="shared" si="7"/>
        <v>#DIV/0!</v>
      </c>
      <c r="P32" s="1162"/>
    </row>
    <row r="33" spans="1:20" s="2" customFormat="1" ht="16.5" hidden="1" thickBot="1" x14ac:dyDescent="0.25">
      <c r="A33" s="331" t="s">
        <v>389</v>
      </c>
      <c r="B33" s="292" t="s">
        <v>379</v>
      </c>
      <c r="C33" s="284">
        <v>0</v>
      </c>
      <c r="D33" s="530">
        <f>C33/$C$67*100</f>
        <v>0</v>
      </c>
      <c r="E33" s="294"/>
      <c r="F33" s="1146"/>
      <c r="G33" s="284">
        <v>0</v>
      </c>
      <c r="H33" s="530">
        <f t="shared" si="1"/>
        <v>0</v>
      </c>
      <c r="I33" s="293"/>
      <c r="J33" s="530"/>
      <c r="K33" s="284">
        <v>0</v>
      </c>
      <c r="L33" s="530"/>
      <c r="M33" s="293"/>
      <c r="N33" s="530"/>
      <c r="O33" s="1152" t="e">
        <f t="shared" si="7"/>
        <v>#DIV/0!</v>
      </c>
      <c r="P33" s="1162"/>
    </row>
    <row r="34" spans="1:20" s="2" customFormat="1" ht="16.5" hidden="1" thickBot="1" x14ac:dyDescent="0.25">
      <c r="A34" s="331" t="s">
        <v>390</v>
      </c>
      <c r="B34" s="292" t="s">
        <v>380</v>
      </c>
      <c r="C34" s="284">
        <v>0</v>
      </c>
      <c r="D34" s="530"/>
      <c r="E34" s="294"/>
      <c r="F34" s="1146"/>
      <c r="G34" s="284">
        <v>0</v>
      </c>
      <c r="H34" s="530">
        <f t="shared" si="1"/>
        <v>0</v>
      </c>
      <c r="I34" s="293"/>
      <c r="J34" s="530"/>
      <c r="K34" s="284">
        <v>0</v>
      </c>
      <c r="L34" s="530"/>
      <c r="M34" s="293"/>
      <c r="N34" s="530"/>
      <c r="O34" s="1152" t="e">
        <f t="shared" si="7"/>
        <v>#DIV/0!</v>
      </c>
      <c r="P34" s="1162"/>
    </row>
    <row r="35" spans="1:20" s="2" customFormat="1" ht="16.5" hidden="1" thickBot="1" x14ac:dyDescent="0.25">
      <c r="A35" s="331" t="s">
        <v>391</v>
      </c>
      <c r="B35" s="303" t="s">
        <v>381</v>
      </c>
      <c r="C35" s="284">
        <v>0</v>
      </c>
      <c r="D35" s="530"/>
      <c r="E35" s="294"/>
      <c r="F35" s="1146"/>
      <c r="G35" s="284">
        <v>0</v>
      </c>
      <c r="H35" s="530">
        <f t="shared" si="1"/>
        <v>0</v>
      </c>
      <c r="I35" s="293"/>
      <c r="J35" s="530"/>
      <c r="K35" s="284">
        <v>0</v>
      </c>
      <c r="L35" s="530"/>
      <c r="M35" s="293"/>
      <c r="N35" s="530"/>
      <c r="O35" s="1152" t="e">
        <f t="shared" si="7"/>
        <v>#DIV/0!</v>
      </c>
      <c r="P35" s="1162"/>
    </row>
    <row r="36" spans="1:20" s="2" customFormat="1" ht="16.5" hidden="1" thickBot="1" x14ac:dyDescent="0.25">
      <c r="A36" s="331" t="s">
        <v>392</v>
      </c>
      <c r="B36" s="303" t="s">
        <v>382</v>
      </c>
      <c r="C36" s="284">
        <v>0</v>
      </c>
      <c r="D36" s="530"/>
      <c r="E36" s="294"/>
      <c r="F36" s="1146"/>
      <c r="G36" s="284">
        <v>0</v>
      </c>
      <c r="H36" s="530">
        <f t="shared" si="1"/>
        <v>0</v>
      </c>
      <c r="I36" s="293"/>
      <c r="J36" s="530"/>
      <c r="K36" s="284">
        <v>0</v>
      </c>
      <c r="L36" s="530"/>
      <c r="M36" s="293"/>
      <c r="N36" s="530"/>
      <c r="O36" s="1152" t="e">
        <f t="shared" si="7"/>
        <v>#DIV/0!</v>
      </c>
      <c r="P36" s="1162"/>
    </row>
    <row r="37" spans="1:20" s="2" customFormat="1" ht="16.5" hidden="1" thickBot="1" x14ac:dyDescent="0.25">
      <c r="A37" s="331" t="s">
        <v>393</v>
      </c>
      <c r="B37" s="303" t="s">
        <v>383</v>
      </c>
      <c r="C37" s="284">
        <v>0</v>
      </c>
      <c r="D37" s="530"/>
      <c r="E37" s="294"/>
      <c r="F37" s="1146"/>
      <c r="G37" s="284">
        <v>0</v>
      </c>
      <c r="H37" s="530">
        <f t="shared" si="1"/>
        <v>0</v>
      </c>
      <c r="I37" s="293"/>
      <c r="J37" s="530"/>
      <c r="K37" s="284">
        <v>0</v>
      </c>
      <c r="L37" s="530"/>
      <c r="M37" s="293"/>
      <c r="N37" s="530"/>
      <c r="O37" s="1152" t="e">
        <f t="shared" si="7"/>
        <v>#DIV/0!</v>
      </c>
      <c r="P37" s="1162"/>
    </row>
    <row r="38" spans="1:20" s="2" customFormat="1" ht="16.5" hidden="1" thickBot="1" x14ac:dyDescent="0.25">
      <c r="A38" s="332" t="s">
        <v>394</v>
      </c>
      <c r="B38" s="304" t="s">
        <v>384</v>
      </c>
      <c r="C38" s="284">
        <v>0</v>
      </c>
      <c r="D38" s="1150"/>
      <c r="E38" s="294"/>
      <c r="F38" s="1155"/>
      <c r="G38" s="300">
        <v>0</v>
      </c>
      <c r="H38" s="534">
        <f t="shared" si="1"/>
        <v>0</v>
      </c>
      <c r="I38" s="299"/>
      <c r="J38" s="534"/>
      <c r="K38" s="300">
        <v>0</v>
      </c>
      <c r="L38" s="534"/>
      <c r="M38" s="299"/>
      <c r="N38" s="534"/>
      <c r="O38" s="1152" t="e">
        <f t="shared" si="7"/>
        <v>#DIV/0!</v>
      </c>
      <c r="P38" s="1163"/>
    </row>
    <row r="39" spans="1:20" s="4" customFormat="1" ht="16.5" thickBot="1" x14ac:dyDescent="0.25">
      <c r="A39" s="315"/>
      <c r="B39" s="316" t="s">
        <v>282</v>
      </c>
      <c r="C39" s="321">
        <f>'на 01.09.17'!D102</f>
        <v>1421.2202043868738</v>
      </c>
      <c r="D39" s="1151">
        <f>C39/$C$67*100</f>
        <v>4.3442674875152507</v>
      </c>
      <c r="E39" s="318">
        <f>'на 01.09.17'!F102</f>
        <v>1408.7034999999998</v>
      </c>
      <c r="F39" s="1151">
        <f>E39/$E$67*100</f>
        <v>14.630847355981258</v>
      </c>
      <c r="G39" s="336">
        <f>'на 01.09.17'!I102</f>
        <v>2205.3986071502591</v>
      </c>
      <c r="H39" s="1153">
        <f t="shared" si="1"/>
        <v>4.1154408414421448</v>
      </c>
      <c r="I39" s="336">
        <f>'на 01.09.17'!K102</f>
        <v>2188.9816999999998</v>
      </c>
      <c r="J39" s="1151">
        <f>I39/G39*100</f>
        <v>99.255603631151629</v>
      </c>
      <c r="K39" s="318">
        <f>'на 01.09.17'!N102</f>
        <v>1563.2476027806565</v>
      </c>
      <c r="L39" s="1151">
        <f t="shared" ref="L39:L59" si="8">K39/$K$67*100</f>
        <v>4.5206053867610443</v>
      </c>
      <c r="M39" s="318">
        <f>'на 01.09.17'!P102</f>
        <v>1553.8411000000001</v>
      </c>
      <c r="N39" s="1158">
        <f t="shared" ref="N39:N46" si="9">M39/$M$67*100</f>
        <v>16.050487187782871</v>
      </c>
      <c r="O39" s="1151">
        <f>K39/C39*100</f>
        <v>109.9933421967537</v>
      </c>
      <c r="P39" s="1154">
        <f>M39/E39*100</f>
        <v>110.30292038033555</v>
      </c>
      <c r="Q39" s="2"/>
      <c r="R39" s="2"/>
      <c r="S39" s="2"/>
      <c r="T39" s="2"/>
    </row>
    <row r="40" spans="1:20" s="4" customFormat="1" ht="18" customHeight="1" x14ac:dyDescent="0.2">
      <c r="A40" s="366" t="s">
        <v>87</v>
      </c>
      <c r="B40" s="367" t="s">
        <v>407</v>
      </c>
      <c r="C40" s="284">
        <f>'на 01.09.17'!D103</f>
        <v>552.28509999999994</v>
      </c>
      <c r="D40" s="1152">
        <f t="shared" ref="D40:D66" si="10">C40/$C$67*100</f>
        <v>1.6881790706065676</v>
      </c>
      <c r="E40" s="294">
        <f>'на 01.09.17'!F103</f>
        <v>552.28509999999994</v>
      </c>
      <c r="F40" s="1321">
        <f>E40/$E$67*100</f>
        <v>5.7360537509013394</v>
      </c>
      <c r="G40" s="286">
        <f>'на 01.09.17'!I103</f>
        <v>822.06320000000005</v>
      </c>
      <c r="H40" s="1149">
        <f t="shared" si="1"/>
        <v>1.5340321956121197</v>
      </c>
      <c r="I40" s="740">
        <f>'на 01.09.17'!K103</f>
        <v>822.06320000000005</v>
      </c>
      <c r="J40" s="1149">
        <f t="shared" ref="J40:J67" si="11">I40/G40*100</f>
        <v>100</v>
      </c>
      <c r="K40" s="286">
        <f>'на 01.09.17'!P103</f>
        <v>501.44629999999995</v>
      </c>
      <c r="L40" s="1149">
        <f t="shared" si="8"/>
        <v>1.4500843250417965</v>
      </c>
      <c r="M40" s="740">
        <f>'на 01.09.17'!P103</f>
        <v>501.44629999999995</v>
      </c>
      <c r="N40" s="1149">
        <f t="shared" si="9"/>
        <v>5.1797171625278322</v>
      </c>
      <c r="O40" s="1152">
        <f>K40/C40*100</f>
        <v>90.794826802316408</v>
      </c>
      <c r="P40" s="1162">
        <f>M40/E40*100</f>
        <v>90.794826802316408</v>
      </c>
    </row>
    <row r="41" spans="1:20" s="4" customFormat="1" ht="18" customHeight="1" x14ac:dyDescent="0.2">
      <c r="A41" s="331" t="s">
        <v>341</v>
      </c>
      <c r="B41" s="303" t="s">
        <v>149</v>
      </c>
      <c r="C41" s="284">
        <f>'на 01.09.17'!D104</f>
        <v>371.74919999999997</v>
      </c>
      <c r="D41" s="1152">
        <f t="shared" si="10"/>
        <v>1.1363319759210144</v>
      </c>
      <c r="E41" s="294">
        <f>'на 01.09.17'!F104</f>
        <v>371.74919999999997</v>
      </c>
      <c r="F41" s="1321">
        <f t="shared" ref="F41:F54" si="12">E41/$E$67*100</f>
        <v>3.8610011261476584</v>
      </c>
      <c r="G41" s="286">
        <f>'на 01.09.17'!I104</f>
        <v>537.64350000000002</v>
      </c>
      <c r="H41" s="530">
        <f t="shared" si="1"/>
        <v>1.0032834929985732</v>
      </c>
      <c r="I41" s="740">
        <f>'на 01.09.17'!K104</f>
        <v>537.64350000000002</v>
      </c>
      <c r="J41" s="530">
        <f t="shared" si="11"/>
        <v>100</v>
      </c>
      <c r="K41" s="284">
        <f>'на 01.09.17'!N104</f>
        <v>322.66759999999999</v>
      </c>
      <c r="L41" s="530">
        <f>K41/$K$67*100</f>
        <v>0.93309139774060834</v>
      </c>
      <c r="M41" s="283">
        <f>'на 01.09.17'!P104</f>
        <v>322.66759999999999</v>
      </c>
      <c r="N41" s="530">
        <f t="shared" si="9"/>
        <v>3.3330127383763037</v>
      </c>
      <c r="O41" s="1152">
        <f>K41/C41*100</f>
        <v>86.797120209001122</v>
      </c>
      <c r="P41" s="1162">
        <f t="shared" ref="P41:P54" si="13">M41/E41*100</f>
        <v>86.797120209001122</v>
      </c>
    </row>
    <row r="42" spans="1:20" s="4" customFormat="1" ht="30.75" customHeight="1" x14ac:dyDescent="0.2">
      <c r="A42" s="368" t="s">
        <v>342</v>
      </c>
      <c r="B42" s="303" t="s">
        <v>410</v>
      </c>
      <c r="C42" s="284">
        <f>'на 01.09.17'!D105</f>
        <v>104.5442</v>
      </c>
      <c r="D42" s="1152">
        <f t="shared" si="10"/>
        <v>0.31956199867298091</v>
      </c>
      <c r="E42" s="294">
        <f>'на 01.09.17'!F105</f>
        <v>104.5442</v>
      </c>
      <c r="F42" s="1321">
        <f t="shared" si="12"/>
        <v>1.0857999800193412</v>
      </c>
      <c r="G42" s="286">
        <f>'на 01.09.17'!I105</f>
        <v>171.0531</v>
      </c>
      <c r="H42" s="530">
        <f t="shared" si="1"/>
        <v>0.31919804044173178</v>
      </c>
      <c r="I42" s="740">
        <f>'на 01.09.17'!K105</f>
        <v>171.0531</v>
      </c>
      <c r="J42" s="530">
        <f t="shared" si="11"/>
        <v>100</v>
      </c>
      <c r="K42" s="284">
        <f>'на 01.09.17'!N105</f>
        <v>106.6061</v>
      </c>
      <c r="L42" s="530">
        <f t="shared" si="8"/>
        <v>0.30828392704031971</v>
      </c>
      <c r="M42" s="283">
        <f>'на 01.09.17'!P105</f>
        <v>106.6061</v>
      </c>
      <c r="N42" s="530">
        <f t="shared" si="9"/>
        <v>1.1011935790535463</v>
      </c>
      <c r="O42" s="1152">
        <f>K42/C42*100</f>
        <v>101.97227584122312</v>
      </c>
      <c r="P42" s="1162">
        <f t="shared" si="13"/>
        <v>101.97227584122312</v>
      </c>
    </row>
    <row r="43" spans="1:20" s="4" customFormat="1" ht="18" customHeight="1" x14ac:dyDescent="0.2">
      <c r="A43" s="368" t="s">
        <v>343</v>
      </c>
      <c r="B43" s="292" t="s">
        <v>408</v>
      </c>
      <c r="C43" s="284">
        <f>'на 01.09.17'!D106</f>
        <v>6.9</v>
      </c>
      <c r="D43" s="1152"/>
      <c r="E43" s="294">
        <f>'на 01.09.17'!F106</f>
        <v>6.9</v>
      </c>
      <c r="F43" s="1321"/>
      <c r="G43" s="286">
        <f>'на 01.09.17'!I106</f>
        <v>11.94</v>
      </c>
      <c r="H43" s="743">
        <f t="shared" si="1"/>
        <v>2.2280944355140466E-2</v>
      </c>
      <c r="I43" s="740">
        <f>'на 01.09.17'!K106</f>
        <v>11.94</v>
      </c>
      <c r="J43" s="530">
        <f t="shared" si="11"/>
        <v>100</v>
      </c>
      <c r="K43" s="284">
        <f>'на 01.09.17'!N106</f>
        <v>2.9140000000000001</v>
      </c>
      <c r="L43" s="530"/>
      <c r="M43" s="283">
        <f>'на 01.09.17'!P106</f>
        <v>2.9140000000000001</v>
      </c>
      <c r="N43" s="530"/>
      <c r="O43" s="1152">
        <f>K43/C43*100</f>
        <v>42.231884057971016</v>
      </c>
      <c r="P43" s="1162">
        <f t="shared" si="13"/>
        <v>42.231884057971016</v>
      </c>
    </row>
    <row r="44" spans="1:20" s="4" customFormat="1" ht="45" x14ac:dyDescent="0.2">
      <c r="A44" s="368" t="s">
        <v>385</v>
      </c>
      <c r="B44" s="303" t="s">
        <v>602</v>
      </c>
      <c r="C44" s="284">
        <f>'на 01.09.17'!D107</f>
        <v>69.091700000000003</v>
      </c>
      <c r="D44" s="1152">
        <f t="shared" si="10"/>
        <v>0.2111937510040155</v>
      </c>
      <c r="E44" s="294">
        <f>'на 01.09.17'!F107</f>
        <v>69.091700000000003</v>
      </c>
      <c r="F44" s="1321">
        <f t="shared" si="12"/>
        <v>0.71758898608915966</v>
      </c>
      <c r="G44" s="286">
        <f>'на 01.09.17'!I107</f>
        <v>101.42659999999999</v>
      </c>
      <c r="H44" s="530">
        <f t="shared" si="1"/>
        <v>0.18926971781667418</v>
      </c>
      <c r="I44" s="740">
        <f>'на 01.09.17'!K107</f>
        <v>101.42659999999999</v>
      </c>
      <c r="J44" s="530">
        <f t="shared" si="11"/>
        <v>100</v>
      </c>
      <c r="K44" s="284">
        <f>'на 01.09.17'!N107</f>
        <v>69.258600000000001</v>
      </c>
      <c r="L44" s="530">
        <f t="shared" si="8"/>
        <v>0.20028228393417155</v>
      </c>
      <c r="M44" s="283">
        <f>'на 01.09.17'!P107</f>
        <v>69.258600000000001</v>
      </c>
      <c r="N44" s="530">
        <f t="shared" si="9"/>
        <v>0.71541052167031671</v>
      </c>
      <c r="O44" s="1152">
        <f t="shared" ref="O44:O49" si="14">K44/C44*100</f>
        <v>100.24156302421274</v>
      </c>
      <c r="P44" s="1162">
        <f t="shared" si="13"/>
        <v>100.24156302421274</v>
      </c>
    </row>
    <row r="45" spans="1:20" s="4" customFormat="1" ht="18" customHeight="1" x14ac:dyDescent="0.2">
      <c r="A45" s="331" t="s">
        <v>88</v>
      </c>
      <c r="B45" s="369" t="s">
        <v>162</v>
      </c>
      <c r="C45" s="284">
        <f>'на 01.09.17'!D108</f>
        <v>29.430304386873921</v>
      </c>
      <c r="D45" s="1152">
        <f t="shared" si="10"/>
        <v>8.996010196092781E-2</v>
      </c>
      <c r="E45" s="294">
        <f>'на 01.09.17'!F108</f>
        <v>16.913599999999999</v>
      </c>
      <c r="F45" s="1321">
        <f t="shared" si="12"/>
        <v>0.17566528360306097</v>
      </c>
      <c r="G45" s="286">
        <f>'на 01.09.17'!I108</f>
        <v>38.581807150259067</v>
      </c>
      <c r="H45" s="530">
        <f t="shared" si="1"/>
        <v>7.199657439159822E-2</v>
      </c>
      <c r="I45" s="740">
        <f>'на 01.09.17'!K108</f>
        <v>22.164899999999999</v>
      </c>
      <c r="J45" s="530">
        <f t="shared" si="11"/>
        <v>57.449097481819656</v>
      </c>
      <c r="K45" s="284">
        <f>'на 01.09.17'!N108</f>
        <v>22.005202780656305</v>
      </c>
      <c r="L45" s="530">
        <f t="shared" si="8"/>
        <v>6.3634729424857386E-2</v>
      </c>
      <c r="M45" s="283">
        <f>'на 01.09.17'!P108</f>
        <v>12.598699999999999</v>
      </c>
      <c r="N45" s="530">
        <f t="shared" si="9"/>
        <v>0.13013896526016724</v>
      </c>
      <c r="O45" s="1152">
        <f t="shared" si="14"/>
        <v>74.770557896338801</v>
      </c>
      <c r="P45" s="1162">
        <f t="shared" si="13"/>
        <v>74.488577239617825</v>
      </c>
    </row>
    <row r="46" spans="1:20" s="4" customFormat="1" ht="18" customHeight="1" x14ac:dyDescent="0.2">
      <c r="A46" s="331" t="s">
        <v>180</v>
      </c>
      <c r="B46" s="292" t="s">
        <v>163</v>
      </c>
      <c r="C46" s="284">
        <f>'на 01.09.17'!D109</f>
        <v>29.211744386873917</v>
      </c>
      <c r="D46" s="1152">
        <f t="shared" si="10"/>
        <v>8.9292025965990091E-2</v>
      </c>
      <c r="E46" s="294">
        <f>'на 01.09.17'!F109</f>
        <v>16.913599999999999</v>
      </c>
      <c r="F46" s="1321">
        <f t="shared" si="12"/>
        <v>0.17566528360306097</v>
      </c>
      <c r="G46" s="286">
        <f>'на 01.09.17'!I109</f>
        <v>38.281347150259066</v>
      </c>
      <c r="H46" s="530">
        <f t="shared" si="1"/>
        <v>7.1435893274266096E-2</v>
      </c>
      <c r="I46" s="740">
        <f>'на 01.09.17'!K109</f>
        <v>22.164899999999999</v>
      </c>
      <c r="J46" s="530">
        <f t="shared" si="11"/>
        <v>57.9</v>
      </c>
      <c r="K46" s="284">
        <f>'на 01.09.17'!N109</f>
        <v>21.759412780656305</v>
      </c>
      <c r="L46" s="530">
        <f t="shared" si="8"/>
        <v>6.2923952964343027E-2</v>
      </c>
      <c r="M46" s="283">
        <f>'на 01.09.17'!P109</f>
        <v>12.598699999999999</v>
      </c>
      <c r="N46" s="530">
        <f t="shared" si="9"/>
        <v>0.13013896526016724</v>
      </c>
      <c r="O46" s="1152">
        <f t="shared" si="14"/>
        <v>74.48857723961784</v>
      </c>
      <c r="P46" s="1162">
        <f t="shared" si="13"/>
        <v>74.488577239617825</v>
      </c>
    </row>
    <row r="47" spans="1:20" s="4" customFormat="1" ht="31.5" customHeight="1" x14ac:dyDescent="0.2">
      <c r="A47" s="331" t="s">
        <v>181</v>
      </c>
      <c r="B47" s="303" t="s">
        <v>214</v>
      </c>
      <c r="C47" s="284">
        <f>'на 01.09.17'!D110</f>
        <v>0</v>
      </c>
      <c r="D47" s="1152"/>
      <c r="E47" s="294"/>
      <c r="F47" s="1321"/>
      <c r="G47" s="286"/>
      <c r="H47" s="530"/>
      <c r="I47" s="740"/>
      <c r="J47" s="530"/>
      <c r="K47" s="284"/>
      <c r="L47" s="530"/>
      <c r="M47" s="283"/>
      <c r="N47" s="530"/>
      <c r="O47" s="1152"/>
      <c r="P47" s="1162"/>
    </row>
    <row r="48" spans="1:20" s="4" customFormat="1" ht="18" customHeight="1" x14ac:dyDescent="0.2">
      <c r="A48" s="331" t="s">
        <v>182</v>
      </c>
      <c r="B48" s="303" t="s">
        <v>215</v>
      </c>
      <c r="C48" s="284">
        <f>'на 01.09.17'!D111</f>
        <v>0</v>
      </c>
      <c r="D48" s="1152"/>
      <c r="E48" s="294"/>
      <c r="F48" s="1321"/>
      <c r="G48" s="286"/>
      <c r="H48" s="530"/>
      <c r="I48" s="740"/>
      <c r="J48" s="530"/>
      <c r="K48" s="284"/>
      <c r="L48" s="530"/>
      <c r="M48" s="283"/>
      <c r="N48" s="530"/>
      <c r="O48" s="1152"/>
      <c r="P48" s="1162"/>
    </row>
    <row r="49" spans="1:18" s="4" customFormat="1" ht="18" customHeight="1" x14ac:dyDescent="0.2">
      <c r="A49" s="331" t="s">
        <v>183</v>
      </c>
      <c r="B49" s="303" t="s">
        <v>418</v>
      </c>
      <c r="C49" s="284">
        <f>'на 01.09.17'!D112</f>
        <v>0.21856</v>
      </c>
      <c r="D49" s="1322">
        <f>C49/$C$67*100</f>
        <v>6.6807599493770781E-4</v>
      </c>
      <c r="E49" s="294"/>
      <c r="F49" s="1321"/>
      <c r="G49" s="286">
        <f>'на 01.09.17'!I112</f>
        <v>0.30046</v>
      </c>
      <c r="H49" s="743">
        <f t="shared" si="1"/>
        <v>5.6068111733211933E-4</v>
      </c>
      <c r="I49" s="740"/>
      <c r="J49" s="530"/>
      <c r="K49" s="284">
        <f>'на 01.09.17'!N112</f>
        <v>0.24579000000000001</v>
      </c>
      <c r="L49" s="743">
        <f t="shared" si="8"/>
        <v>7.1077646051436252E-4</v>
      </c>
      <c r="M49" s="283"/>
      <c r="N49" s="530"/>
      <c r="O49" s="1152">
        <f t="shared" si="14"/>
        <v>112.45882137628112</v>
      </c>
      <c r="P49" s="1162"/>
      <c r="Q49" s="181"/>
    </row>
    <row r="50" spans="1:18" s="4" customFormat="1" ht="18" customHeight="1" x14ac:dyDescent="0.2">
      <c r="A50" s="331" t="s">
        <v>184</v>
      </c>
      <c r="B50" s="303" t="s">
        <v>409</v>
      </c>
      <c r="C50" s="284">
        <f>'на 01.09.17'!D113</f>
        <v>0</v>
      </c>
      <c r="D50" s="1152"/>
      <c r="E50" s="294"/>
      <c r="F50" s="1321"/>
      <c r="G50" s="286"/>
      <c r="H50" s="530"/>
      <c r="I50" s="740"/>
      <c r="J50" s="530"/>
      <c r="K50" s="284"/>
      <c r="L50" s="530"/>
      <c r="M50" s="283"/>
      <c r="N50" s="530"/>
      <c r="O50" s="1152"/>
      <c r="P50" s="1162"/>
    </row>
    <row r="51" spans="1:18" s="4" customFormat="1" ht="18" customHeight="1" x14ac:dyDescent="0.2">
      <c r="A51" s="331" t="s">
        <v>89</v>
      </c>
      <c r="B51" s="370" t="s">
        <v>150</v>
      </c>
      <c r="C51" s="284">
        <f>'на 01.09.17'!D114</f>
        <v>0.63229999999999997</v>
      </c>
      <c r="D51" s="743">
        <f t="shared" si="10"/>
        <v>1.9327619491174626E-3</v>
      </c>
      <c r="E51" s="294">
        <f>'на 01.09.17'!F114</f>
        <v>0.63229999999999997</v>
      </c>
      <c r="F51" s="1323">
        <f t="shared" si="12"/>
        <v>6.5670915016445616E-3</v>
      </c>
      <c r="G51" s="286">
        <f>'на 01.09.17'!I114</f>
        <v>1.1924999999999999</v>
      </c>
      <c r="H51" s="743">
        <f t="shared" si="1"/>
        <v>2.2252953219015917E-3</v>
      </c>
      <c r="I51" s="740">
        <f>'на 01.09.17'!K114</f>
        <v>1.1924999999999999</v>
      </c>
      <c r="J51" s="530">
        <f t="shared" si="11"/>
        <v>100</v>
      </c>
      <c r="K51" s="284">
        <f>'на 01.09.17'!N114</f>
        <v>11</v>
      </c>
      <c r="L51" s="743">
        <f t="shared" si="8"/>
        <v>3.1809842001944699E-2</v>
      </c>
      <c r="M51" s="283">
        <f>'на 01.09.17'!P114</f>
        <v>11</v>
      </c>
      <c r="N51" s="530">
        <f>M51/$M$67*100</f>
        <v>0.11362510559516774</v>
      </c>
      <c r="O51" s="1152" t="s">
        <v>877</v>
      </c>
      <c r="P51" s="1162" t="s">
        <v>877</v>
      </c>
      <c r="Q51" s="262"/>
      <c r="R51" s="262"/>
    </row>
    <row r="52" spans="1:18" s="4" customFormat="1" ht="18" customHeight="1" x14ac:dyDescent="0.2">
      <c r="A52" s="331" t="s">
        <v>91</v>
      </c>
      <c r="B52" s="370" t="s">
        <v>151</v>
      </c>
      <c r="C52" s="284">
        <f>'на 01.09.17'!D115</f>
        <v>227.6908</v>
      </c>
      <c r="D52" s="1152">
        <f t="shared" si="10"/>
        <v>0.69598626348903114</v>
      </c>
      <c r="E52" s="294">
        <f>'на 01.09.17'!F115</f>
        <v>227.6908</v>
      </c>
      <c r="F52" s="1321">
        <f t="shared" si="12"/>
        <v>2.3648051837460886</v>
      </c>
      <c r="G52" s="286">
        <f>'на 01.09.17'!I115</f>
        <v>371.17829999999998</v>
      </c>
      <c r="H52" s="530">
        <f t="shared" si="1"/>
        <v>0.6926468214518956</v>
      </c>
      <c r="I52" s="740">
        <f>'на 01.09.17'!K115</f>
        <v>371.17829999999998</v>
      </c>
      <c r="J52" s="530">
        <f t="shared" si="11"/>
        <v>100</v>
      </c>
      <c r="K52" s="284">
        <f>'на 01.09.17'!N115</f>
        <v>238.41460000000001</v>
      </c>
      <c r="L52" s="530">
        <f t="shared" si="8"/>
        <v>0.68944825063244042</v>
      </c>
      <c r="M52" s="283">
        <f>'на 01.09.17'!P115</f>
        <v>238.41460000000001</v>
      </c>
      <c r="N52" s="530">
        <f>M52/$M$67*100</f>
        <v>2.4627167364026983</v>
      </c>
      <c r="O52" s="1152">
        <f>K52/C52*100</f>
        <v>104.70980821359493</v>
      </c>
      <c r="P52" s="1162">
        <f t="shared" si="13"/>
        <v>104.70980821359493</v>
      </c>
      <c r="Q52" s="262"/>
      <c r="R52" s="262"/>
    </row>
    <row r="53" spans="1:18" s="2" customFormat="1" ht="18" customHeight="1" x14ac:dyDescent="0.2">
      <c r="A53" s="331" t="s">
        <v>171</v>
      </c>
      <c r="B53" s="369" t="s">
        <v>153</v>
      </c>
      <c r="C53" s="284">
        <f>'на 01.09.17'!D117</f>
        <v>592.57730000000004</v>
      </c>
      <c r="D53" s="1152">
        <f t="shared" si="10"/>
        <v>1.8113409099332018</v>
      </c>
      <c r="E53" s="294">
        <f>'на 01.09.17'!F117</f>
        <v>592.57730000000004</v>
      </c>
      <c r="F53" s="1321">
        <f t="shared" si="12"/>
        <v>6.1545300504467511</v>
      </c>
      <c r="G53" s="286">
        <f>'на 01.09.17'!I117</f>
        <v>937.24789999999996</v>
      </c>
      <c r="H53" s="530">
        <f t="shared" si="1"/>
        <v>1.7489755700898038</v>
      </c>
      <c r="I53" s="740">
        <f>'на 01.09.17'!K117</f>
        <v>937.24789999999996</v>
      </c>
      <c r="J53" s="530">
        <f t="shared" si="11"/>
        <v>100</v>
      </c>
      <c r="K53" s="284">
        <f>'на 01.09.17'!N117</f>
        <v>778.39269999999999</v>
      </c>
      <c r="L53" s="530">
        <f t="shared" si="8"/>
        <v>2.2509589820424671</v>
      </c>
      <c r="M53" s="283">
        <f>'на 01.09.17'!P117</f>
        <v>778.39269999999999</v>
      </c>
      <c r="N53" s="530">
        <f>M53/$M$67*100</f>
        <v>8.040450248364337</v>
      </c>
      <c r="O53" s="1152">
        <f>K53/C53*100</f>
        <v>131.35715796065762</v>
      </c>
      <c r="P53" s="1162">
        <f t="shared" si="13"/>
        <v>131.35715796065762</v>
      </c>
      <c r="Q53" s="262"/>
      <c r="R53" s="262"/>
    </row>
    <row r="54" spans="1:18" s="2" customFormat="1" ht="18" customHeight="1" thickBot="1" x14ac:dyDescent="0.25">
      <c r="A54" s="331" t="s">
        <v>185</v>
      </c>
      <c r="B54" s="369" t="s">
        <v>78</v>
      </c>
      <c r="C54" s="284">
        <f>'на 01.09.17'!D118</f>
        <v>18.604399999999998</v>
      </c>
      <c r="D54" s="1150">
        <f t="shared" si="10"/>
        <v>5.6868379576405066E-2</v>
      </c>
      <c r="E54" s="294">
        <f>'на 01.09.17'!F118</f>
        <v>18.604399999999998</v>
      </c>
      <c r="F54" s="1321">
        <f t="shared" si="12"/>
        <v>0.19322599578237559</v>
      </c>
      <c r="G54" s="286">
        <f>'на 01.09.17'!I118</f>
        <v>35.134900000000002</v>
      </c>
      <c r="H54" s="534">
        <f t="shared" si="1"/>
        <v>6.556438457482619E-2</v>
      </c>
      <c r="I54" s="740">
        <f>'на 01.09.17'!K118</f>
        <v>35.134900000000002</v>
      </c>
      <c r="J54" s="534">
        <f t="shared" si="11"/>
        <v>100</v>
      </c>
      <c r="K54" s="284">
        <f>'на 01.09.17'!N118</f>
        <v>11.988799999999999</v>
      </c>
      <c r="L54" s="534">
        <f t="shared" si="8"/>
        <v>3.466925761753769E-2</v>
      </c>
      <c r="M54" s="283">
        <f>'на 01.09.17'!P118</f>
        <v>11.988799999999999</v>
      </c>
      <c r="N54" s="534">
        <f>M54/$M$67*100</f>
        <v>0.1238389696326679</v>
      </c>
      <c r="O54" s="1152">
        <f>K54/C54*100</f>
        <v>64.44066994904432</v>
      </c>
      <c r="P54" s="1162">
        <f t="shared" si="13"/>
        <v>64.44066994904432</v>
      </c>
    </row>
    <row r="55" spans="1:18" s="2" customFormat="1" ht="15.75" customHeight="1" thickBot="1" x14ac:dyDescent="0.25">
      <c r="A55" s="335" t="s">
        <v>77</v>
      </c>
      <c r="B55" s="330" t="s">
        <v>52</v>
      </c>
      <c r="C55" s="336">
        <f>'на 01.09.17'!D119</f>
        <v>5027.8425999999999</v>
      </c>
      <c r="D55" s="1153">
        <f t="shared" si="10"/>
        <v>15.368690279031808</v>
      </c>
      <c r="E55" s="336">
        <f>'на 01.09.17'!F119</f>
        <v>5027.8425999999999</v>
      </c>
      <c r="F55" s="1151">
        <f>E55/$E$67*100</f>
        <v>52.2193617113182</v>
      </c>
      <c r="G55" s="336">
        <f>'на 01.09.17'!I119</f>
        <v>9574.4643999999989</v>
      </c>
      <c r="H55" s="1153">
        <f t="shared" si="1"/>
        <v>17.866675756002788</v>
      </c>
      <c r="I55" s="336">
        <f>'на 01.09.17'!K119</f>
        <v>9574.4643999999989</v>
      </c>
      <c r="J55" s="1151">
        <f t="shared" si="11"/>
        <v>100</v>
      </c>
      <c r="K55" s="321">
        <f>'на 01.09.17'!N119</f>
        <v>4915.0017999999991</v>
      </c>
      <c r="L55" s="1151">
        <f t="shared" si="8"/>
        <v>14.213220972479434</v>
      </c>
      <c r="M55" s="337">
        <f>'на 01.09.17'!P119</f>
        <v>4915.0017999999991</v>
      </c>
      <c r="N55" s="1159">
        <f>M55/$M$67*100</f>
        <v>50.769781684130855</v>
      </c>
      <c r="O55" s="1165">
        <f>K55/C55*100</f>
        <v>97.755681532273883</v>
      </c>
      <c r="P55" s="1164">
        <f>M55/E55*100</f>
        <v>97.755681532273883</v>
      </c>
    </row>
    <row r="56" spans="1:18" s="2" customFormat="1" ht="20.25" customHeight="1" x14ac:dyDescent="0.2">
      <c r="A56" s="376"/>
      <c r="B56" s="377" t="s">
        <v>164</v>
      </c>
      <c r="C56" s="1324">
        <f>'на 01.09.17'!D120</f>
        <v>0</v>
      </c>
      <c r="D56" s="1150"/>
      <c r="E56" s="1325"/>
      <c r="F56" s="1149"/>
      <c r="G56" s="742"/>
      <c r="H56" s="530"/>
      <c r="I56" s="742"/>
      <c r="J56" s="530"/>
      <c r="K56" s="742"/>
      <c r="L56" s="530"/>
      <c r="M56" s="741"/>
      <c r="N56" s="1330"/>
      <c r="O56" s="1152"/>
      <c r="P56" s="1160"/>
    </row>
    <row r="57" spans="1:18" s="2" customFormat="1" ht="20.25" customHeight="1" x14ac:dyDescent="0.2">
      <c r="A57" s="378"/>
      <c r="B57" s="350" t="s">
        <v>490</v>
      </c>
      <c r="C57" s="283">
        <f>'на 01.09.17'!D121</f>
        <v>3817.4780000000001</v>
      </c>
      <c r="D57" s="1150">
        <f t="shared" si="10"/>
        <v>11.668948631967472</v>
      </c>
      <c r="E57" s="294">
        <f>'на 01.09.17'!F121</f>
        <v>3817.4780000000001</v>
      </c>
      <c r="F57" s="530">
        <f>E57/$E$67*100</f>
        <v>39.648469605432673</v>
      </c>
      <c r="G57" s="284">
        <f>'на 01.09.17'!I121</f>
        <v>5547.8406000000004</v>
      </c>
      <c r="H57" s="530">
        <f t="shared" si="1"/>
        <v>10.35269076212639</v>
      </c>
      <c r="I57" s="284">
        <f>'на 01.09.17'!K121</f>
        <v>5547.8406000000004</v>
      </c>
      <c r="J57" s="530">
        <f t="shared" si="11"/>
        <v>100</v>
      </c>
      <c r="K57" s="284">
        <f>'на 01.09.17'!N121</f>
        <v>3723.7948000000001</v>
      </c>
      <c r="L57" s="530">
        <f t="shared" si="8"/>
        <v>10.768484021423934</v>
      </c>
      <c r="M57" s="294">
        <f>'на 01.09.17'!P121</f>
        <v>3723.7948000000001</v>
      </c>
      <c r="N57" s="1160">
        <f>M57/$M$67*100</f>
        <v>38.465143396794232</v>
      </c>
      <c r="O57" s="530">
        <f>K57/C57*100</f>
        <v>97.545940015895312</v>
      </c>
      <c r="P57" s="1160">
        <f>M57/E57*100</f>
        <v>97.545940015895312</v>
      </c>
      <c r="R57" s="107"/>
    </row>
    <row r="58" spans="1:18" s="2" customFormat="1" ht="20.25" customHeight="1" x14ac:dyDescent="0.2">
      <c r="A58" s="378"/>
      <c r="B58" s="350" t="s">
        <v>489</v>
      </c>
      <c r="C58" s="283">
        <f>'на 01.09.17'!D122</f>
        <v>1220.1379999999999</v>
      </c>
      <c r="D58" s="1150">
        <f t="shared" si="10"/>
        <v>3.7296161617464532</v>
      </c>
      <c r="E58" s="294">
        <f>'на 01.09.17'!F122</f>
        <v>1220.1379999999999</v>
      </c>
      <c r="F58" s="530">
        <f>E58/$E$67*100</f>
        <v>12.672399004639558</v>
      </c>
      <c r="G58" s="284">
        <f>'на 01.09.17'!I122</f>
        <v>4035.1194</v>
      </c>
      <c r="H58" s="530">
        <f t="shared" si="1"/>
        <v>7.5298384269470509</v>
      </c>
      <c r="I58" s="284">
        <f>'на 01.09.17'!K122</f>
        <v>4035.1194</v>
      </c>
      <c r="J58" s="530">
        <f t="shared" si="11"/>
        <v>100</v>
      </c>
      <c r="K58" s="284">
        <f>'на 01.09.17'!N122</f>
        <v>1234.5229999999999</v>
      </c>
      <c r="L58" s="530">
        <f t="shared" si="8"/>
        <v>3.5699983252515248</v>
      </c>
      <c r="M58" s="1331">
        <f>'на 01.09.17'!P122</f>
        <v>1234.5229999999999</v>
      </c>
      <c r="N58" s="1160">
        <f>M58/$M$67*100</f>
        <v>12.752073294060295</v>
      </c>
      <c r="O58" s="530">
        <f>K58/C58*100</f>
        <v>101.1789650023194</v>
      </c>
      <c r="P58" s="1160">
        <f>M58/E58*100</f>
        <v>101.1789650023194</v>
      </c>
    </row>
    <row r="59" spans="1:18" s="2" customFormat="1" ht="31.5" customHeight="1" x14ac:dyDescent="0.2">
      <c r="A59" s="378"/>
      <c r="B59" s="379" t="s">
        <v>448</v>
      </c>
      <c r="C59" s="293">
        <f>'на 01.09.17'!D123</f>
        <v>0.59140000000000004</v>
      </c>
      <c r="D59" s="1326">
        <f t="shared" si="10"/>
        <v>1.8077422374000751E-3</v>
      </c>
      <c r="E59" s="294">
        <f>'на 01.09.17'!F123</f>
        <v>0.59140000000000004</v>
      </c>
      <c r="F59" s="743">
        <f>E59/$E$67*100</f>
        <v>6.1423025685158859E-3</v>
      </c>
      <c r="G59" s="284">
        <f>'на 01.09.17'!I123</f>
        <v>0.59140000000000004</v>
      </c>
      <c r="H59" s="743">
        <f t="shared" si="1"/>
        <v>1.1035971936038586E-3</v>
      </c>
      <c r="I59" s="284">
        <f>'на 01.09.17'!K123</f>
        <v>0.59140000000000004</v>
      </c>
      <c r="J59" s="530">
        <f t="shared" si="11"/>
        <v>100</v>
      </c>
      <c r="K59" s="284">
        <f>'на 01.09.17'!N123</f>
        <v>0.1905</v>
      </c>
      <c r="L59" s="743">
        <f t="shared" si="8"/>
        <v>5.5088862739731501E-4</v>
      </c>
      <c r="M59" s="1331">
        <f>'на 01.09.17'!P123</f>
        <v>0.1905</v>
      </c>
      <c r="N59" s="1332">
        <f>M59/$M$67*100</f>
        <v>1.9677802378072228E-3</v>
      </c>
      <c r="O59" s="530">
        <f>K59/C59*100</f>
        <v>32.211701048359821</v>
      </c>
      <c r="P59" s="1160">
        <f>M59/E59*100</f>
        <v>32.211701048359821</v>
      </c>
    </row>
    <row r="60" spans="1:18" s="2" customFormat="1" ht="19.5" customHeight="1" x14ac:dyDescent="0.2">
      <c r="A60" s="378"/>
      <c r="B60" s="379" t="s">
        <v>456</v>
      </c>
      <c r="C60" s="293">
        <f>'на 01.09.17'!D124</f>
        <v>0</v>
      </c>
      <c r="D60" s="1150"/>
      <c r="E60" s="294"/>
      <c r="F60" s="530"/>
      <c r="G60" s="284"/>
      <c r="H60" s="530"/>
      <c r="I60" s="284"/>
      <c r="J60" s="530"/>
      <c r="K60" s="284"/>
      <c r="L60" s="530"/>
      <c r="M60" s="1331"/>
      <c r="N60" s="1160"/>
      <c r="O60" s="530"/>
      <c r="P60" s="1160"/>
    </row>
    <row r="61" spans="1:18" s="2" customFormat="1" ht="20.25" customHeight="1" x14ac:dyDescent="0.2">
      <c r="A61" s="378"/>
      <c r="B61" s="369" t="s">
        <v>174</v>
      </c>
      <c r="C61" s="294">
        <f>'на 01.09.17'!D125</f>
        <v>-10.364800000000001</v>
      </c>
      <c r="D61" s="1150"/>
      <c r="E61" s="294">
        <f>'на 01.09.17'!F125</f>
        <v>-10.364800000000001</v>
      </c>
      <c r="F61" s="530"/>
      <c r="G61" s="284">
        <f>'на 01.09.17'!I125</f>
        <v>-10.504300000000001</v>
      </c>
      <c r="H61" s="530"/>
      <c r="I61" s="284">
        <f>'на 01.09.17'!K125</f>
        <v>-10.504300000000001</v>
      </c>
      <c r="J61" s="530"/>
      <c r="K61" s="284">
        <f>'на 01.09.17'!N125</f>
        <v>-43.506500000000003</v>
      </c>
      <c r="L61" s="530"/>
      <c r="M61" s="294">
        <f>'на 01.09.17'!P125</f>
        <v>-43.506500000000003</v>
      </c>
      <c r="N61" s="1160"/>
      <c r="O61" s="530"/>
      <c r="P61" s="1160"/>
    </row>
    <row r="62" spans="1:18" s="2" customFormat="1" ht="20.25" customHeight="1" x14ac:dyDescent="0.2">
      <c r="A62" s="378"/>
      <c r="B62" s="350" t="s">
        <v>1</v>
      </c>
      <c r="C62" s="1327">
        <f>'на 01.09.17'!D126</f>
        <v>0</v>
      </c>
      <c r="D62" s="1150"/>
      <c r="E62" s="294"/>
      <c r="F62" s="530"/>
      <c r="G62" s="284">
        <f>'на 01.09.17'!I126</f>
        <v>1.4173</v>
      </c>
      <c r="H62" s="743">
        <f t="shared" si="1"/>
        <v>2.6447891486214891E-3</v>
      </c>
      <c r="I62" s="284">
        <f>'на 01.09.17'!K126</f>
        <v>1.4173</v>
      </c>
      <c r="J62" s="530">
        <f t="shared" si="11"/>
        <v>100</v>
      </c>
      <c r="K62" s="284"/>
      <c r="L62" s="530"/>
      <c r="M62" s="294"/>
      <c r="N62" s="1160"/>
      <c r="O62" s="530"/>
      <c r="P62" s="1160"/>
    </row>
    <row r="63" spans="1:18" s="2" customFormat="1" ht="20.25" customHeight="1" x14ac:dyDescent="0.2">
      <c r="A63" s="378"/>
      <c r="B63" s="350" t="s">
        <v>351</v>
      </c>
      <c r="C63" s="294">
        <f>'на 01.09.17'!D127</f>
        <v>0</v>
      </c>
      <c r="D63" s="1150"/>
      <c r="E63" s="294"/>
      <c r="F63" s="530"/>
      <c r="G63" s="284"/>
      <c r="H63" s="530"/>
      <c r="I63" s="284"/>
      <c r="J63" s="530"/>
      <c r="K63" s="284"/>
      <c r="L63" s="530"/>
      <c r="M63" s="294"/>
      <c r="N63" s="1160"/>
      <c r="O63" s="530"/>
      <c r="P63" s="1160"/>
    </row>
    <row r="64" spans="1:18" s="2" customFormat="1" ht="20.25" customHeight="1" x14ac:dyDescent="0.2">
      <c r="A64" s="378"/>
      <c r="B64" s="350" t="s">
        <v>340</v>
      </c>
      <c r="C64" s="283">
        <f>'на 01.09.17'!D128</f>
        <v>0</v>
      </c>
      <c r="D64" s="1150"/>
      <c r="E64" s="294"/>
      <c r="F64" s="530"/>
      <c r="G64" s="284"/>
      <c r="H64" s="530"/>
      <c r="I64" s="284"/>
      <c r="J64" s="530"/>
      <c r="K64" s="284"/>
      <c r="L64" s="530"/>
      <c r="M64" s="294"/>
      <c r="N64" s="1160"/>
      <c r="O64" s="530"/>
      <c r="P64" s="1160"/>
    </row>
    <row r="65" spans="1:20" s="2" customFormat="1" ht="16.5" thickBot="1" x14ac:dyDescent="0.25">
      <c r="A65" s="380"/>
      <c r="B65" s="381" t="s">
        <v>339</v>
      </c>
      <c r="C65" s="1328">
        <f>'на 01.09.17'!D129</f>
        <v>0</v>
      </c>
      <c r="D65" s="1150"/>
      <c r="E65" s="1329"/>
      <c r="F65" s="530"/>
      <c r="G65" s="284"/>
      <c r="H65" s="530"/>
      <c r="I65" s="284"/>
      <c r="J65" s="530"/>
      <c r="K65" s="300"/>
      <c r="L65" s="530"/>
      <c r="M65" s="1329"/>
      <c r="N65" s="1160"/>
      <c r="O65" s="530"/>
      <c r="P65" s="1160"/>
    </row>
    <row r="66" spans="1:20" s="2" customFormat="1" ht="16.5" hidden="1" thickBot="1" x14ac:dyDescent="0.25">
      <c r="A66" s="333"/>
      <c r="B66" s="305"/>
      <c r="C66" s="295">
        <v>0</v>
      </c>
      <c r="D66" s="297">
        <f t="shared" si="10"/>
        <v>0</v>
      </c>
      <c r="E66" s="295"/>
      <c r="F66" s="1156"/>
      <c r="G66" s="301"/>
      <c r="H66" s="1156">
        <f t="shared" si="1"/>
        <v>0</v>
      </c>
      <c r="I66" s="295"/>
      <c r="J66" s="1156" t="e">
        <f t="shared" si="11"/>
        <v>#DIV/0!</v>
      </c>
      <c r="K66" s="301"/>
      <c r="L66" s="1156"/>
      <c r="M66" s="295"/>
      <c r="N66" s="1161"/>
      <c r="O66" s="1156"/>
      <c r="P66" s="1161"/>
    </row>
    <row r="67" spans="1:20" s="2" customFormat="1" ht="16.5" thickBot="1" x14ac:dyDescent="0.25">
      <c r="A67" s="338"/>
      <c r="B67" s="339" t="s">
        <v>51</v>
      </c>
      <c r="C67" s="326">
        <f>'на 01.09.17'!D130</f>
        <v>32714.841074386874</v>
      </c>
      <c r="D67" s="1151">
        <f>C67/$C$67*100</f>
        <v>100</v>
      </c>
      <c r="E67" s="340">
        <f>'на 01.09.17'!F130</f>
        <v>9628.311099999999</v>
      </c>
      <c r="F67" s="1151">
        <f>E67/$E$67*100</f>
        <v>100</v>
      </c>
      <c r="G67" s="326">
        <f>'на 01.09.17'!I130</f>
        <v>53588.392887150258</v>
      </c>
      <c r="H67" s="1151">
        <f t="shared" si="1"/>
        <v>100</v>
      </c>
      <c r="I67" s="340">
        <f>'на 01.09.17'!K130</f>
        <v>16815.8001</v>
      </c>
      <c r="J67" s="1151">
        <f t="shared" si="11"/>
        <v>31.379556642819555</v>
      </c>
      <c r="K67" s="326">
        <f>'на 01.09.17'!N130</f>
        <v>34580.492412780652</v>
      </c>
      <c r="L67" s="1151">
        <f>K67/$K$67*100</f>
        <v>100</v>
      </c>
      <c r="M67" s="341">
        <f>'на 01.09.17'!P130</f>
        <v>9680.9591</v>
      </c>
      <c r="N67" s="1151">
        <f>M67/$M$67*100</f>
        <v>100</v>
      </c>
      <c r="O67" s="1151">
        <f>K67/C67*100</f>
        <v>105.70276754257087</v>
      </c>
      <c r="P67" s="1154">
        <f>M67/E67*100</f>
        <v>100.54680410150023</v>
      </c>
      <c r="R67" s="107"/>
    </row>
    <row r="68" spans="1:20" s="2" customFormat="1" ht="24.75" customHeight="1" x14ac:dyDescent="0.25">
      <c r="A68" s="106"/>
      <c r="B68" s="1617" t="s">
        <v>811</v>
      </c>
      <c r="C68" s="1617"/>
      <c r="D68" s="1617"/>
      <c r="E68" s="1617"/>
      <c r="F68" s="1617"/>
      <c r="G68" s="1617"/>
      <c r="H68" s="1617"/>
      <c r="I68" s="1617"/>
      <c r="J68" s="1617"/>
      <c r="K68" s="1617"/>
      <c r="L68" s="1617"/>
      <c r="M68" s="1617"/>
      <c r="N68" s="1617"/>
      <c r="O68" s="1617"/>
      <c r="P68" s="1617"/>
      <c r="R68" s="107"/>
    </row>
    <row r="69" spans="1:20" ht="56.25" customHeight="1" x14ac:dyDescent="0.25">
      <c r="B69" s="104"/>
      <c r="C69" s="104"/>
      <c r="D69" s="104"/>
      <c r="E69" s="104"/>
      <c r="F69" s="104"/>
      <c r="G69" s="140"/>
      <c r="H69" s="104"/>
      <c r="I69" s="1168"/>
      <c r="J69" s="104"/>
      <c r="K69" s="140"/>
      <c r="L69" s="1601"/>
      <c r="M69" s="1601"/>
      <c r="N69" s="1601"/>
      <c r="O69" s="1601"/>
      <c r="P69" s="1601"/>
      <c r="Q69" s="1601"/>
      <c r="R69" s="1601"/>
      <c r="S69" s="1601"/>
      <c r="T69" s="1601"/>
    </row>
  </sheetData>
  <mergeCells count="18">
    <mergeCell ref="B1:P1"/>
    <mergeCell ref="B68:P68"/>
    <mergeCell ref="O2:P2"/>
    <mergeCell ref="C3:F3"/>
    <mergeCell ref="C2:F2"/>
    <mergeCell ref="K2:N2"/>
    <mergeCell ref="L69:T69"/>
    <mergeCell ref="A3:A5"/>
    <mergeCell ref="B3:B5"/>
    <mergeCell ref="C4:D4"/>
    <mergeCell ref="O3:P4"/>
    <mergeCell ref="G3:J3"/>
    <mergeCell ref="G4:H4"/>
    <mergeCell ref="I4:J4"/>
    <mergeCell ref="M4:N4"/>
    <mergeCell ref="K4:L4"/>
    <mergeCell ref="E4:F4"/>
    <mergeCell ref="K3:N3"/>
  </mergeCells>
  <phoneticPr fontId="0" type="noConversion"/>
  <printOptions horizontalCentered="1"/>
  <pageMargins left="0.19685039370078741" right="0.27559055118110237" top="0.19685039370078741" bottom="7.874015748031496E-2" header="0.15748031496062992" footer="0.19685039370078741"/>
  <pageSetup paperSize="9" scale="37" orientation="landscape" r:id="rId1"/>
  <headerFooter alignWithMargins="0"/>
  <cellWatches>
    <cellWatch r="M56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21</vt:i4>
      </vt:variant>
    </vt:vector>
  </HeadingPairs>
  <TitlesOfParts>
    <vt:vector size="40" baseType="lpstr">
      <vt:lpstr>диаграмма</vt:lpstr>
      <vt:lpstr>демогр</vt:lpstr>
      <vt:lpstr>труд рес </vt:lpstr>
      <vt:lpstr>занятость</vt:lpstr>
      <vt:lpstr>уров жизни</vt:lpstr>
      <vt:lpstr>Ст.мин. набора прод.</vt:lpstr>
      <vt:lpstr>налоги</vt:lpstr>
      <vt:lpstr>на 01.09.17</vt:lpstr>
      <vt:lpstr>стр-ра гор доходов</vt:lpstr>
      <vt:lpstr>бюджет</vt:lpstr>
      <vt:lpstr>исп гор бюдж</vt:lpstr>
      <vt:lpstr>ДКВ </vt:lpstr>
      <vt:lpstr>сеть учреждений</vt:lpstr>
      <vt:lpstr>эк. показ. </vt:lpstr>
      <vt:lpstr>цены на металл</vt:lpstr>
      <vt:lpstr>цены на металл 2</vt:lpstr>
      <vt:lpstr>дин. цен </vt:lpstr>
      <vt:lpstr>индекс потр цен </vt:lpstr>
      <vt:lpstr>Средние цены</vt:lpstr>
      <vt:lpstr>'дин. цен '!Заголовки_для_печати</vt:lpstr>
      <vt:lpstr>налоги!Заголовки_для_печати</vt:lpstr>
      <vt:lpstr>'сеть учреждений'!Заголовки_для_печати</vt:lpstr>
      <vt:lpstr>'уров жизни'!Заголовки_для_печати</vt:lpstr>
      <vt:lpstr>бюджет!Область_печати</vt:lpstr>
      <vt:lpstr>демогр!Область_печати</vt:lpstr>
      <vt:lpstr>'дин. цен '!Область_печати</vt:lpstr>
      <vt:lpstr>'ДКВ '!Область_печати</vt:lpstr>
      <vt:lpstr>занятость!Область_печати</vt:lpstr>
      <vt:lpstr>'индекс потр цен '!Область_печати</vt:lpstr>
      <vt:lpstr>'исп гор бюдж'!Область_печати</vt:lpstr>
      <vt:lpstr>'на 01.09.17'!Область_печати</vt:lpstr>
      <vt:lpstr>налоги!Область_печати</vt:lpstr>
      <vt:lpstr>'сеть учреждений'!Область_печати</vt:lpstr>
      <vt:lpstr>'Средние цены'!Область_печати</vt:lpstr>
      <vt:lpstr>'Ст.мин. набора прод.'!Область_печати</vt:lpstr>
      <vt:lpstr>'труд рес '!Область_печати</vt:lpstr>
      <vt:lpstr>'уров жизни'!Область_печати</vt:lpstr>
      <vt:lpstr>'цены на металл'!Область_печати</vt:lpstr>
      <vt:lpstr>'цены на металл 2'!Область_печати</vt:lpstr>
      <vt:lpstr>'эк. показ. 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Горланова Анастасия Владимировна</cp:lastModifiedBy>
  <cp:lastPrinted>2017-10-23T04:12:49Z</cp:lastPrinted>
  <dcterms:created xsi:type="dcterms:W3CDTF">1996-09-27T09:22:49Z</dcterms:created>
  <dcterms:modified xsi:type="dcterms:W3CDTF">2017-10-23T04:32:43Z</dcterms:modified>
</cp:coreProperties>
</file>